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7"/>
  </bookViews>
  <sheets>
    <sheet name="2023年一般公共预算收入完成情况表" sheetId="1" r:id="rId1"/>
    <sheet name="2023年一般公共预算支出完成情况表" sheetId="2" r:id="rId2"/>
    <sheet name="2024年一般公共预算收入预计完成情况表" sheetId="4" r:id="rId3"/>
    <sheet name="2024年一般公共预算收支总表" sheetId="3" r:id="rId4"/>
    <sheet name="2024年一般公共预算收支明细表" sheetId="10" r:id="rId5"/>
    <sheet name="2024年一般公共预算支出“三公”经费预算表" sheetId="6" r:id="rId6"/>
    <sheet name="2024年一般公共预算支出预计完成情况表" sheetId="5" state="hidden" r:id="rId7"/>
    <sheet name="西秀区2024年预计上解支出情况表" sheetId="7" r:id="rId8"/>
    <sheet name="2024年一般公共预算支出表" sheetId="11" r:id="rId9"/>
    <sheet name="2024年一般公共预算经济分类表" sheetId="12" r:id="rId10"/>
    <sheet name="安顺市西秀区一般公共预算转移支付补助分地区分项目预算表" sheetId="15" r:id="rId11"/>
    <sheet name="安顺市西秀区2023年末政府一般债务限额、余额情况表" sheetId="13" r:id="rId12"/>
    <sheet name="2024年一般公共预算支出经济分类表" sheetId="8" r:id="rId13"/>
  </sheets>
  <definedNames>
    <definedName name="_xlnm._FilterDatabase" localSheetId="1" hidden="1">'2023年一般公共预算支出完成情况表'!$A$7:$F$148</definedName>
    <definedName name="_xlnm._FilterDatabase" localSheetId="6" hidden="1">'2024年一般公共预算支出预计完成情况表'!$A$5:$C$302</definedName>
    <definedName name="_xlnm._FilterDatabase" localSheetId="12" hidden="1">'2024年一般公共预算支出经济分类表'!$A$6:$R$33</definedName>
    <definedName name="_xlnm._FilterDatabase" localSheetId="5" hidden="1">'2024年一般公共预算支出“三公”经费预算表'!#REF!</definedName>
    <definedName name="_xlnm.Print_Titles" localSheetId="5">'2024年一般公共预算支出“三公”经费预算表'!#REF!</definedName>
    <definedName name="_xlnm.Print_Titles" localSheetId="6">'2024年一般公共预算支出预计完成情况表'!$4:$4</definedName>
    <definedName name="_xlnm.Print_Titles" localSheetId="1">'2023年一般公共预算支出完成情况表'!$4:$5</definedName>
    <definedName name="_xlnm.Print_Titles" localSheetId="4">'2024年一般公共预算收支明细表'!$4:$4</definedName>
    <definedName name="_xlnm.Print_Titles" localSheetId="7">西秀区2024年预计上解支出情况表!$5:$5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D9" authorId="0">
      <text>
        <r>
          <rPr>
            <b/>
            <sz val="9"/>
            <rFont val="宋体"/>
            <charset val="134"/>
          </rPr>
          <t>Administrator:</t>
        </r>
        <r>
          <rPr>
            <sz val="9"/>
            <rFont val="宋体"/>
            <charset val="134"/>
          </rPr>
          <t xml:space="preserve">
人社直接提供数据</t>
        </r>
      </text>
    </comment>
    <comment ref="D23" authorId="0">
      <text>
        <r>
          <rPr>
            <b/>
            <sz val="9"/>
            <rFont val="宋体"/>
            <charset val="134"/>
          </rPr>
          <t>Administrator:</t>
        </r>
        <r>
          <rPr>
            <sz val="9"/>
            <rFont val="宋体"/>
            <charset val="134"/>
          </rPr>
          <t xml:space="preserve">
增加农村供水300，农村饮水337+70
</t>
        </r>
      </text>
    </comment>
    <comment ref="D37" authorId="0">
      <text>
        <r>
          <rPr>
            <b/>
            <sz val="9"/>
            <rFont val="宋体"/>
            <charset val="134"/>
          </rPr>
          <t>Administrator:</t>
        </r>
        <r>
          <rPr>
            <sz val="9"/>
            <rFont val="宋体"/>
            <charset val="134"/>
          </rPr>
          <t xml:space="preserve">
为教育和社保公共事权
及浦婧要求6526万元
</t>
        </r>
      </text>
    </comment>
    <comment ref="D38" authorId="0">
      <text>
        <r>
          <rPr>
            <b/>
            <sz val="9"/>
            <rFont val="宋体"/>
            <charset val="134"/>
          </rPr>
          <t>Administrator:</t>
        </r>
        <r>
          <rPr>
            <sz val="9"/>
            <rFont val="宋体"/>
            <charset val="134"/>
          </rPr>
          <t xml:space="preserve">
教育、社保、医保、
农林水
</t>
        </r>
      </text>
    </comment>
  </commentList>
</comments>
</file>

<file path=xl/comments2.xml><?xml version="1.0" encoding="utf-8"?>
<comments xmlns="http://schemas.openxmlformats.org/spreadsheetml/2006/main">
  <authors>
    <author>yskp</author>
    <author>李倩</author>
    <author>dreamsummit</author>
    <author>liqian</author>
  </authors>
  <commentList>
    <comment ref="B7" authorId="0">
      <text>
        <r>
          <rPr>
            <b/>
            <sz val="9"/>
            <rFont val="宋体"/>
            <charset val="134"/>
          </rPr>
          <t>yskp:</t>
        </r>
        <r>
          <rPr>
            <sz val="9"/>
            <rFont val="宋体"/>
            <charset val="134"/>
          </rPr>
          <t xml:space="preserve">
12.28日数</t>
        </r>
      </text>
    </comment>
    <comment ref="A15" authorId="1">
      <text>
        <r>
          <rPr>
            <b/>
            <sz val="9"/>
            <rFont val="宋体"/>
            <charset val="134"/>
          </rPr>
          <t>市对非直管县区2015年前的净结算额，+为补助，-为上解。多为西秀区划转开发区。</t>
        </r>
        <r>
          <rPr>
            <sz val="9"/>
            <rFont val="宋体"/>
            <charset val="134"/>
          </rPr>
          <t xml:space="preserve">
</t>
        </r>
      </text>
    </comment>
    <comment ref="B16" authorId="2">
      <text>
        <r>
          <rPr>
            <b/>
            <sz val="9"/>
            <rFont val="宋体"/>
            <charset val="134"/>
          </rPr>
          <t>实为1069.45万元</t>
        </r>
        <r>
          <rPr>
            <sz val="9"/>
            <rFont val="宋体"/>
            <charset val="134"/>
          </rPr>
          <t xml:space="preserve">
</t>
        </r>
      </text>
    </comment>
    <comment ref="A19" authorId="1">
      <text>
        <r>
          <rPr>
            <b/>
            <sz val="9"/>
            <rFont val="宋体"/>
            <charset val="134"/>
          </rPr>
          <t>安市财综【2022】13号</t>
        </r>
      </text>
    </comment>
    <comment ref="A20" authorId="1">
      <text>
        <r>
          <rPr>
            <b/>
            <sz val="9"/>
            <rFont val="宋体"/>
            <charset val="134"/>
          </rPr>
          <t>安市财预【2007】195号</t>
        </r>
      </text>
    </comment>
    <comment ref="A22" authorId="1">
      <text>
        <r>
          <rPr>
            <b/>
            <sz val="9"/>
            <rFont val="宋体"/>
            <charset val="134"/>
          </rPr>
          <t>黔财省直管【2013】14号，安市财预【2011】265号</t>
        </r>
      </text>
    </comment>
    <comment ref="A27" authorId="3">
      <text>
        <r>
          <rPr>
            <b/>
            <sz val="9"/>
            <rFont val="宋体"/>
            <charset val="134"/>
          </rPr>
          <t xml:space="preserve">黔财建（2023）57号/安市财建【2023】35号
</t>
        </r>
      </text>
    </comment>
    <comment ref="A28" authorId="1">
      <text>
        <r>
          <rPr>
            <b/>
            <sz val="9"/>
            <rFont val="宋体"/>
            <charset val="134"/>
          </rPr>
          <t>安市财建【2023】35号</t>
        </r>
        <r>
          <rPr>
            <sz val="9"/>
            <rFont val="宋体"/>
            <charset val="134"/>
          </rPr>
          <t xml:space="preserve">
</t>
        </r>
      </text>
    </comment>
  </commentList>
</comments>
</file>

<file path=xl/sharedStrings.xml><?xml version="1.0" encoding="utf-8"?>
<sst xmlns="http://schemas.openxmlformats.org/spreadsheetml/2006/main" count="1447" uniqueCount="994">
  <si>
    <t>附表2-1</t>
  </si>
  <si>
    <t>2023年一般公共预算收入完成情况表</t>
  </si>
  <si>
    <t>编制单位：西秀区财政局</t>
  </si>
  <si>
    <t>单位：万元</t>
  </si>
  <si>
    <t>序号</t>
  </si>
  <si>
    <t>科目名称</t>
  </si>
  <si>
    <t>2023年完成数</t>
  </si>
  <si>
    <t>与2022年完成数比较</t>
  </si>
  <si>
    <t>2022年完成数</t>
  </si>
  <si>
    <t>同比增长%</t>
  </si>
  <si>
    <t>同比增减额</t>
  </si>
  <si>
    <t>栏次</t>
  </si>
  <si>
    <t>4=5/3</t>
  </si>
  <si>
    <t>5=2-3</t>
  </si>
  <si>
    <t>一般公共预算收入合计</t>
  </si>
  <si>
    <t>一</t>
  </si>
  <si>
    <t>税收收入小计</t>
  </si>
  <si>
    <t>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</si>
  <si>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</si>
  <si>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</si>
  <si>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</si>
  <si>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</si>
  <si>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</si>
  <si>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</si>
  <si>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</si>
  <si>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</si>
  <si>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</si>
  <si>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</si>
  <si>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</si>
  <si>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</si>
  <si>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</si>
  <si>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</si>
  <si>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t>
  </si>
  <si>
    <t>非税收入小计</t>
  </si>
  <si>
    <t xml:space="preserve">    专项收入</t>
  </si>
  <si>
    <t xml:space="preserve">    行政事业性收费收入</t>
  </si>
  <si>
    <t xml:space="preserve">    罚没收入</t>
  </si>
  <si>
    <t xml:space="preserve">    国有资本经营收入</t>
  </si>
  <si>
    <t xml:space="preserve">         -</t>
  </si>
  <si>
    <t xml:space="preserve">    国有资源(资产)有偿使用收入</t>
  </si>
  <si>
    <t xml:space="preserve">    政府住房基金收入</t>
  </si>
  <si>
    <t xml:space="preserve">    其他收入</t>
  </si>
  <si>
    <t>附表2-2</t>
  </si>
  <si>
    <t>2023年一般公共预算支出完成情况表</t>
  </si>
  <si>
    <t>科目编码</t>
  </si>
  <si>
    <t>一般公共预算支出合计</t>
  </si>
  <si>
    <t>201</t>
  </si>
  <si>
    <t xml:space="preserve">    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</si>
  <si>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</si>
  <si>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</si>
  <si>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</si>
  <si>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</si>
  <si>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</si>
  <si>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</si>
  <si>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</si>
  <si>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人力资源事务</t>
  </si>
  <si>
    <t xml:space="preserve">  纪检监察事务</t>
  </si>
  <si>
    <t xml:space="preserve">  商贸事务</t>
  </si>
  <si>
    <t xml:space="preserve">  民族事务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</si>
  <si>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</si>
  <si>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</si>
  <si>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</si>
  <si>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</si>
  <si>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</si>
  <si>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</si>
  <si>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</si>
  <si>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其他共产党事务支出</t>
  </si>
  <si>
    <t xml:space="preserve">  市场监督管理事务</t>
  </si>
  <si>
    <t xml:space="preserve">  其他一般公共服务支出(款)</t>
  </si>
  <si>
    <t xml:space="preserve">  国防支出</t>
  </si>
  <si>
    <t xml:space="preserve">    国防动员</t>
  </si>
  <si>
    <t>其他国防支出(项)</t>
  </si>
  <si>
    <t>204</t>
  </si>
  <si>
    <t xml:space="preserve">    公共安全支出</t>
  </si>
  <si>
    <t xml:space="preserve">  武装警察部队(款)</t>
  </si>
  <si>
    <t xml:space="preserve">  公安</t>
  </si>
  <si>
    <t xml:space="preserve">  检察</t>
  </si>
  <si>
    <t xml:space="preserve">  法院</t>
  </si>
  <si>
    <t xml:space="preserve">  司法</t>
  </si>
  <si>
    <t xml:space="preserve">  其他公共安全支出(款)</t>
  </si>
  <si>
    <t>205</t>
  </si>
  <si>
    <t xml:space="preserve">    教育支出</t>
  </si>
  <si>
    <t xml:space="preserve">  教育管理事务</t>
  </si>
  <si>
    <t xml:space="preserve">  普通教育</t>
  </si>
  <si>
    <t xml:space="preserve">  职业教育</t>
  </si>
  <si>
    <t xml:space="preserve">  特殊教育</t>
  </si>
  <si>
    <t xml:space="preserve">  进修及培训</t>
  </si>
  <si>
    <t xml:space="preserve">  教育费附加安排的支出</t>
  </si>
  <si>
    <t xml:space="preserve">  其他教育支出(款)</t>
  </si>
  <si>
    <t>206</t>
  </si>
  <si>
    <t xml:space="preserve">    科学技术支出</t>
  </si>
  <si>
    <t xml:space="preserve">  科学技术管理事务</t>
  </si>
  <si>
    <t xml:space="preserve">  技术研究与开发</t>
  </si>
  <si>
    <t xml:space="preserve">  科学技术普及</t>
  </si>
  <si>
    <t xml:space="preserve">  其他科学技术支出(款)</t>
  </si>
  <si>
    <t>207</t>
  </si>
  <si>
    <t xml:space="preserve">    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</si>
  <si>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</si>
  <si>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</si>
  <si>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</si>
  <si>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</si>
  <si>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</si>
  <si>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其他文化旅游体育与传媒支出(款)</t>
  </si>
  <si>
    <t>208</t>
  </si>
  <si>
    <t xml:space="preserve">    社会保障和就业支出</t>
  </si>
  <si>
    <t xml:space="preserve">  人力资源和社会保障管理事务</t>
  </si>
  <si>
    <t xml:space="preserve">  民政管理事务</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</si>
  <si>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</si>
  <si>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</si>
  <si>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</si>
  <si>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</si>
  <si>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</si>
  <si>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</si>
  <si>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</si>
  <si>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</si>
  <si>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</si>
  <si>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</si>
  <si>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</si>
  <si>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</si>
  <si>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</si>
  <si>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</si>
  <si>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</si>
  <si>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</si>
  <si>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其他社会保障和就业支出(款)</t>
  </si>
  <si>
    <t>210</t>
  </si>
  <si>
    <t xml:space="preserve">    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</si>
  <si>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</si>
  <si>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</si>
  <si>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</si>
  <si>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</si>
  <si>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</si>
  <si>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</si>
  <si>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</si>
  <si>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</si>
  <si>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</si>
  <si>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</si>
  <si>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</si>
  <si>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老龄卫生健康事务(款)</t>
  </si>
  <si>
    <t xml:space="preserve">  其他卫生健康支出(款)</t>
  </si>
  <si>
    <t>211</t>
  </si>
  <si>
    <t xml:space="preserve">    节能环保支出</t>
  </si>
  <si>
    <t xml:space="preserve">  环境保护管理事务</t>
  </si>
  <si>
    <t xml:space="preserve">  污染防治</t>
  </si>
  <si>
    <t xml:space="preserve">  自然生态保护</t>
  </si>
  <si>
    <t xml:space="preserve">  天然林保护</t>
  </si>
  <si>
    <t xml:space="preserve">  退耕还林还草</t>
  </si>
  <si>
    <t xml:space="preserve">    风沙荒漠治理</t>
  </si>
  <si>
    <t xml:space="preserve">  可再生能源(款)</t>
  </si>
  <si>
    <t xml:space="preserve">  其他节能环保支出(款)</t>
  </si>
  <si>
    <t>212</t>
  </si>
  <si>
    <t xml:space="preserve">    城乡社区支出</t>
  </si>
  <si>
    <t xml:space="preserve">  城乡社区管理事务</t>
  </si>
  <si>
    <t xml:space="preserve">  城乡社区规划与管理(款)</t>
  </si>
  <si>
    <t xml:space="preserve">  城乡社区公共设施</t>
  </si>
  <si>
    <t xml:space="preserve">  城乡社区环境卫生(款)</t>
  </si>
  <si>
    <t xml:space="preserve">  其他城乡社区支出(款)</t>
  </si>
  <si>
    <t>213</t>
  </si>
  <si>
    <t xml:space="preserve">    农林水支出</t>
  </si>
  <si>
    <t xml:space="preserve">  农业农村</t>
  </si>
  <si>
    <t xml:space="preserve">  林业和草原</t>
  </si>
  <si>
    <t xml:space="preserve">  水利</t>
  </si>
  <si>
    <t xml:space="preserve">  扶贫</t>
  </si>
  <si>
    <t xml:space="preserve">  农村综合改革</t>
  </si>
  <si>
    <t xml:space="preserve">  普惠金融发展支出</t>
  </si>
  <si>
    <t xml:space="preserve">  其他农林水支出(款)</t>
  </si>
  <si>
    <t>214</t>
  </si>
  <si>
    <t xml:space="preserve">    交通运输支出</t>
  </si>
  <si>
    <t xml:space="preserve">  公路水路运输</t>
  </si>
  <si>
    <t xml:space="preserve">  铁路运输</t>
  </si>
  <si>
    <t xml:space="preserve">  车辆购置税支出</t>
  </si>
  <si>
    <t xml:space="preserve">  其他交通运输支出</t>
  </si>
  <si>
    <t>215</t>
  </si>
  <si>
    <t xml:space="preserve">    资源勘探电力信息等支出</t>
  </si>
  <si>
    <t xml:space="preserve">  资源勘探开发</t>
  </si>
  <si>
    <t xml:space="preserve">  工业和信息产业监管</t>
  </si>
  <si>
    <t xml:space="preserve">  国有资产监管</t>
  </si>
  <si>
    <t xml:space="preserve">  支持中小企业发展和管理支出</t>
  </si>
  <si>
    <t>216</t>
  </si>
  <si>
    <t xml:space="preserve">    商业服务业等事务</t>
  </si>
  <si>
    <t xml:space="preserve">  商业流通事务</t>
  </si>
  <si>
    <t xml:space="preserve">    涉外发展服务支出</t>
  </si>
  <si>
    <t xml:space="preserve">  其他商业服务业等支出(款)</t>
  </si>
  <si>
    <t>217</t>
  </si>
  <si>
    <t xml:space="preserve">    金融支出</t>
  </si>
  <si>
    <t>220</t>
  </si>
  <si>
    <t xml:space="preserve">    自然资源海洋气象等支出</t>
  </si>
  <si>
    <t xml:space="preserve">  自然资源事务</t>
  </si>
  <si>
    <t xml:space="preserve">  气象事务</t>
  </si>
  <si>
    <t>221</t>
  </si>
  <si>
    <t xml:space="preserve">    住房保障支出</t>
  </si>
  <si>
    <t xml:space="preserve">  保障性安居工程支出</t>
  </si>
  <si>
    <t xml:space="preserve">  住房改革支出</t>
  </si>
  <si>
    <t>222</t>
  </si>
  <si>
    <t xml:space="preserve">    粮油物资储备等管理事务</t>
  </si>
  <si>
    <t>224</t>
  </si>
  <si>
    <t xml:space="preserve">    灾害防治及应急管理支出</t>
  </si>
  <si>
    <t xml:space="preserve">  应急管理事务</t>
  </si>
  <si>
    <t xml:space="preserve">  消防事务</t>
  </si>
  <si>
    <t xml:space="preserve">  煤矿安全</t>
  </si>
  <si>
    <t xml:space="preserve">  地震事务</t>
  </si>
  <si>
    <t xml:space="preserve">  自然灾害防治</t>
  </si>
  <si>
    <t xml:space="preserve">  自然灾害救灾及恢复重建支出</t>
  </si>
  <si>
    <t xml:space="preserve">  其他灾害防治及应急管理支出</t>
  </si>
  <si>
    <t>229</t>
  </si>
  <si>
    <t xml:space="preserve">    其他支出</t>
  </si>
  <si>
    <t>备注：按照“涉密”项目相关规定，已对涉密项目进行剔除</t>
  </si>
  <si>
    <t>附表2-3</t>
  </si>
  <si>
    <t>2024年一般公共预算收入预计完成情况表</t>
  </si>
  <si>
    <t>2024年预算数</t>
  </si>
  <si>
    <t>2024年预算数比2023年完成数增长%</t>
  </si>
  <si>
    <t>2024年预算数比2023年完成数增长额</t>
  </si>
  <si>
    <t>4=5/2</t>
  </si>
  <si>
    <t>5=3-2</t>
  </si>
  <si>
    <t>附表2-4</t>
  </si>
  <si>
    <t>2024年一般公共预算收支总表</t>
  </si>
  <si>
    <t>收入</t>
  </si>
  <si>
    <t>支出</t>
  </si>
  <si>
    <t>项目</t>
  </si>
  <si>
    <t>2023年预算数</t>
  </si>
  <si>
    <t>2023年执行数</t>
  </si>
  <si>
    <t>金额</t>
  </si>
  <si>
    <t>为2023年预算数%</t>
  </si>
  <si>
    <t>为2023年执行数%</t>
  </si>
  <si>
    <t>4=3/1</t>
  </si>
  <si>
    <t>5=3/2</t>
  </si>
  <si>
    <t>10=9/7</t>
  </si>
  <si>
    <t>11=9/8</t>
  </si>
  <si>
    <t>一、本级收入合计</t>
  </si>
  <si>
    <t>一、本级支出合计</t>
  </si>
  <si>
    <t>二、上级补助收入</t>
  </si>
  <si>
    <t>二、上解上级支出</t>
  </si>
  <si>
    <t>三、上年结余收入</t>
  </si>
  <si>
    <t>三、安排预算稳定调节基金</t>
  </si>
  <si>
    <t>四、调入资金</t>
  </si>
  <si>
    <t>四、其他支出</t>
  </si>
  <si>
    <t>五、其他收入</t>
  </si>
  <si>
    <t>五、年终结余</t>
  </si>
  <si>
    <t>六、动用预算稳定调节基金</t>
  </si>
  <si>
    <t>六、调出资金</t>
  </si>
  <si>
    <t>收入总计</t>
  </si>
  <si>
    <t>支出总计</t>
  </si>
  <si>
    <t>备注：上级补助收入中的共同事权和专项收入是按照提前下达资金列入预算，因此收入和支出较上年完成数有所下降，待年中预算执行过程中，若存在较大变动，将按《预算法》相关规则进行预算调整事项。</t>
  </si>
  <si>
    <t>附表2-5</t>
  </si>
  <si>
    <t>2024年一般公共预算收支明细表</t>
  </si>
  <si>
    <t>单位:万元</t>
  </si>
  <si>
    <t>预算科目</t>
  </si>
  <si>
    <t>预算数</t>
  </si>
  <si>
    <t>预算数（根据现有财力安排数）</t>
  </si>
  <si>
    <t>本级一般公共预算收入合计</t>
  </si>
  <si>
    <t>一、保工资支出</t>
  </si>
  <si>
    <t>上级补助收入</t>
  </si>
  <si>
    <t xml:space="preserve">       在职人员经费</t>
  </si>
  <si>
    <t xml:space="preserve">    1、增值税和消费税税收返还收入</t>
  </si>
  <si>
    <t xml:space="preserve">       离退休经费</t>
  </si>
  <si>
    <t xml:space="preserve">    2、均衡性转移支付收入</t>
  </si>
  <si>
    <t xml:space="preserve">       弥补机关事业单位养老保险基金缺口</t>
  </si>
  <si>
    <t xml:space="preserve">    3、县级基本财力保障机制奖补资金收入</t>
  </si>
  <si>
    <t xml:space="preserve">       年金利息及虚转实财政补贴</t>
  </si>
  <si>
    <t xml:space="preserve">    4、产粮（油）大县奖励资金收入</t>
  </si>
  <si>
    <t xml:space="preserve">       遗属、离休干部遗孀困难补助</t>
  </si>
  <si>
    <t xml:space="preserve">    5、重点生态功能区转移支付支出</t>
  </si>
  <si>
    <t xml:space="preserve">    6、固定数额补助收入</t>
  </si>
  <si>
    <t>二、保运转支出</t>
  </si>
  <si>
    <t xml:space="preserve">    7、民族地区转移支付收入</t>
  </si>
  <si>
    <t xml:space="preserve">      定额公用经费</t>
  </si>
  <si>
    <t xml:space="preserve">    8、结算补助</t>
  </si>
  <si>
    <t xml:space="preserve">      离休干部公用经费（电话和特需费）</t>
  </si>
  <si>
    <t xml:space="preserve">    9、贫困地区转移支付收入</t>
  </si>
  <si>
    <t xml:space="preserve">      伙食补助费</t>
  </si>
  <si>
    <t xml:space="preserve">      公务交通补贴</t>
  </si>
  <si>
    <t xml:space="preserve">      公务用车运行维护费</t>
  </si>
  <si>
    <r>
      <rPr>
        <sz val="12"/>
        <rFont val="宋体"/>
        <charset val="134"/>
      </rPr>
      <t xml:space="preserve"> </t>
    </r>
    <r>
      <rPr>
        <sz val="12"/>
        <color rgb="FF000000"/>
        <rFont val="宋体"/>
        <charset val="134"/>
      </rPr>
      <t xml:space="preserve">   12、共同事权转移支付</t>
    </r>
  </si>
  <si>
    <t xml:space="preserve">      福利费（计提)</t>
  </si>
  <si>
    <t>（一）公共安全共同财政事权转移支付收入</t>
  </si>
  <si>
    <t xml:space="preserve">      工会经费（计提）</t>
  </si>
  <si>
    <t>（二）社会保障和就业共同财政事权转移支付收入</t>
  </si>
  <si>
    <t xml:space="preserve">      教育系统办公费</t>
  </si>
  <si>
    <t>（三）医疗卫生共同财政事权转移支付收入</t>
  </si>
  <si>
    <t xml:space="preserve">      残疾人就业保障金</t>
  </si>
  <si>
    <t>（四）节能环保共同财政事权转移性支付收入</t>
  </si>
  <si>
    <t>三、保民生支出</t>
  </si>
  <si>
    <t>（五）农林水共同财政事权转移支付收入</t>
  </si>
  <si>
    <t xml:space="preserve">      中央“三保”－保基本民生</t>
  </si>
  <si>
    <t>（六）住房保障共同财政事权转移支付收入</t>
  </si>
  <si>
    <t xml:space="preserve">      省级“三保”－保基本民生</t>
  </si>
  <si>
    <t>（七）教育共同财政事权转移支付收入</t>
  </si>
  <si>
    <t xml:space="preserve">      中央和省级“三保”－临聘人员</t>
  </si>
  <si>
    <t>（八）科学技术共同财政事权转移支付收入</t>
  </si>
  <si>
    <t xml:space="preserve">      区级三保－基本民生（涉及人员）</t>
  </si>
  <si>
    <t>（九）文化旅游体育与传媒共同财政事权转移支付收入</t>
  </si>
  <si>
    <t xml:space="preserve">      区级－其他工作专项经费（宗教经费）</t>
  </si>
  <si>
    <t>（十）灾害防治及应急管理共同财政事权转移支付收入</t>
  </si>
  <si>
    <t>四、预留经费</t>
  </si>
  <si>
    <t xml:space="preserve">    13、专项转移支付</t>
  </si>
  <si>
    <t xml:space="preserve">      预留人员经费</t>
  </si>
  <si>
    <t xml:space="preserve">    14、结算补助</t>
  </si>
  <si>
    <t xml:space="preserve">      预留区委、区政府重大决策</t>
  </si>
  <si>
    <t xml:space="preserve">      预留航空产业发展基金</t>
  </si>
  <si>
    <t xml:space="preserve">      预留西秀区2016年安普路暨沿线城市棚户区改造经费</t>
  </si>
  <si>
    <t>上年结余</t>
  </si>
  <si>
    <t>五、其他刚性支出</t>
  </si>
  <si>
    <t xml:space="preserve">  1.结转资金</t>
  </si>
  <si>
    <t xml:space="preserve">     直接补贴到人的基本民生</t>
  </si>
  <si>
    <t xml:space="preserve">  2.结余资金</t>
  </si>
  <si>
    <t xml:space="preserve">     区级刚性支出</t>
  </si>
  <si>
    <t>动用预算稳定调节基金</t>
  </si>
  <si>
    <t xml:space="preserve">     结转增发水利领域项目2023年补助资金</t>
  </si>
  <si>
    <t>六、共同事权专项性支出</t>
  </si>
  <si>
    <t>七、专项转移支付</t>
  </si>
  <si>
    <t>八、其他支出</t>
  </si>
  <si>
    <t xml:space="preserve">调入资金     </t>
  </si>
  <si>
    <t>上解支出</t>
  </si>
  <si>
    <t xml:space="preserve">  1.政府性基金调入</t>
  </si>
  <si>
    <t xml:space="preserve">年终结余  </t>
  </si>
  <si>
    <t xml:space="preserve">  2.国有资本经营调入</t>
  </si>
  <si>
    <t>安排预算稳定调节基金</t>
  </si>
  <si>
    <t xml:space="preserve">  3.其他调入</t>
  </si>
  <si>
    <t>预备费</t>
  </si>
  <si>
    <t>收  入  总  计</t>
  </si>
  <si>
    <t>支  出  总  计</t>
  </si>
  <si>
    <t>附表2-6</t>
  </si>
  <si>
    <t>2024年一般公共预算支出“三公”经费预算表</t>
  </si>
  <si>
    <t>西秀区财政局</t>
  </si>
  <si>
    <t>项目名称</t>
  </si>
  <si>
    <t/>
  </si>
  <si>
    <t>上年预算数</t>
  </si>
  <si>
    <t>为上年预算数的%</t>
  </si>
  <si>
    <t>因公出国（境）费</t>
  </si>
  <si>
    <t>公务用车购置及运行费</t>
  </si>
  <si>
    <t>小计</t>
  </si>
  <si>
    <t>公务用车购置费</t>
  </si>
  <si>
    <t>公务用车运行费</t>
  </si>
  <si>
    <t>公务接待费</t>
  </si>
  <si>
    <t>合计</t>
  </si>
  <si>
    <t>附表1-7</t>
  </si>
  <si>
    <t>2024年一般公共预算支出预计完成情况表</t>
  </si>
  <si>
    <t>一般公共预算支出</t>
  </si>
  <si>
    <t>一般公共服务支出</t>
  </si>
  <si>
    <t xml:space="preserve">    行政运行</t>
  </si>
  <si>
    <t xml:space="preserve">    事业运行</t>
  </si>
  <si>
    <t xml:space="preserve">    一般行政管理事务</t>
  </si>
  <si>
    <t xml:space="preserve">    机关服务</t>
  </si>
  <si>
    <t xml:space="preserve">    专项服务</t>
  </si>
  <si>
    <t xml:space="preserve">    专项业务及机关事务管理</t>
  </si>
  <si>
    <t xml:space="preserve">    政务公开审批</t>
  </si>
  <si>
    <t xml:space="preserve">    信访事务</t>
  </si>
  <si>
    <t xml:space="preserve">    参事事务</t>
  </si>
  <si>
    <t xml:space="preserve">    招商引资</t>
  </si>
  <si>
    <t xml:space="preserve">    工会事务</t>
  </si>
  <si>
    <t xml:space="preserve">    其他群众团体事务支出</t>
  </si>
  <si>
    <t xml:space="preserve">    其他宣传事务支出</t>
  </si>
  <si>
    <t xml:space="preserve">    宗教事务</t>
  </si>
  <si>
    <t xml:space="preserve">    市场主体管理</t>
  </si>
  <si>
    <t xml:space="preserve">    市场秩序执法</t>
  </si>
  <si>
    <t xml:space="preserve">    信息化建设</t>
  </si>
  <si>
    <t>国防支出</t>
  </si>
  <si>
    <t xml:space="preserve">  其他国防支出(款)</t>
  </si>
  <si>
    <t xml:space="preserve">    其他国防支出(项)</t>
  </si>
  <si>
    <t>公共安全支出</t>
  </si>
  <si>
    <t xml:space="preserve">    特别业务</t>
  </si>
  <si>
    <t xml:space="preserve">    其他公安支出</t>
  </si>
  <si>
    <t xml:space="preserve">    律师管理</t>
  </si>
  <si>
    <t>教育支出</t>
  </si>
  <si>
    <t xml:space="preserve">    学前教育</t>
  </si>
  <si>
    <t xml:space="preserve">    小学教育</t>
  </si>
  <si>
    <t xml:space="preserve">    初中教育</t>
  </si>
  <si>
    <t xml:space="preserve">    高中教育</t>
  </si>
  <si>
    <t xml:space="preserve">    中等职业教育</t>
  </si>
  <si>
    <t xml:space="preserve">    技校教育</t>
  </si>
  <si>
    <t xml:space="preserve">    特殊学校教育</t>
  </si>
  <si>
    <t xml:space="preserve">    工读学校教育</t>
  </si>
  <si>
    <t xml:space="preserve">    教师进修</t>
  </si>
  <si>
    <t xml:space="preserve">    干部教育</t>
  </si>
  <si>
    <t xml:space="preserve">    其他教育费附加安排的支出</t>
  </si>
  <si>
    <t xml:space="preserve">    其他教育支出(项)</t>
  </si>
  <si>
    <t>科学技术支出</t>
  </si>
  <si>
    <t xml:space="preserve">    机构运行</t>
  </si>
  <si>
    <t>文化旅游体育与传媒支出</t>
  </si>
  <si>
    <t xml:space="preserve">    群众文化</t>
  </si>
  <si>
    <t xml:space="preserve">    其他文化和旅游支出</t>
  </si>
  <si>
    <t>社会保障和就业支出</t>
  </si>
  <si>
    <t xml:space="preserve">    其他人力资源和社会保障管理事务支出</t>
  </si>
  <si>
    <t xml:space="preserve">    其他民政管理事务支出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</si>
  <si>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</si>
  <si>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</si>
  <si>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</si>
  <si>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</si>
  <si>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</si>
  <si>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</si>
  <si>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其他企业改革发展补助</t>
  </si>
  <si>
    <t xml:space="preserve">    社会保险补贴</t>
  </si>
  <si>
    <t xml:space="preserve">    公益性岗位补贴</t>
  </si>
  <si>
    <t xml:space="preserve">    其他就业补助支出</t>
  </si>
  <si>
    <t xml:space="preserve">    死亡抚恤</t>
  </si>
  <si>
    <t xml:space="preserve">    在乡复员、退伍军人生活补助</t>
  </si>
  <si>
    <t xml:space="preserve">    义务兵优待</t>
  </si>
  <si>
    <t xml:space="preserve">    其他优抚支出</t>
  </si>
  <si>
    <t xml:space="preserve">    儿童福利</t>
  </si>
  <si>
    <t xml:space="preserve">    老年福利</t>
  </si>
  <si>
    <t xml:space="preserve">    殡葬</t>
  </si>
  <si>
    <t xml:space="preserve">    残疾人生活和护理补贴</t>
  </si>
  <si>
    <t xml:space="preserve">    其他残疾人事业支出</t>
  </si>
  <si>
    <t xml:space="preserve">    城市最低生活保障金支出</t>
  </si>
  <si>
    <t xml:space="preserve">    临时救助支出</t>
  </si>
  <si>
    <t xml:space="preserve">    城市特困人员救助供养支出</t>
  </si>
  <si>
    <t xml:space="preserve">    农村特困人员救助供养支出</t>
  </si>
  <si>
    <t xml:space="preserve">    其他城市生活救助</t>
  </si>
  <si>
    <t xml:space="preserve">    其他农村生活救助</t>
  </si>
  <si>
    <t xml:space="preserve">    财政对城乡居民基本养老保险基金的补助</t>
  </si>
  <si>
    <t>卫生健康支出</t>
  </si>
  <si>
    <t xml:space="preserve">    综合医院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</si>
  <si>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</si>
  <si>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</si>
  <si>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</si>
  <si>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</si>
  <si>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</si>
  <si>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</si>
  <si>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</si>
  <si>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</si>
  <si>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</si>
  <si>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</si>
  <si>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计划生育服务</t>
  </si>
  <si>
    <t xml:space="preserve">    行政单位医疗</t>
  </si>
  <si>
    <t xml:space="preserve">    事业单位医疗</t>
  </si>
  <si>
    <t xml:space="preserve">    公务员医疗补助</t>
  </si>
  <si>
    <t xml:space="preserve">    财政对城乡居民基本医疗保险基金的补助</t>
  </si>
  <si>
    <t xml:space="preserve">    城乡医疗救助</t>
  </si>
  <si>
    <t xml:space="preserve">    其他医疗救助支出</t>
  </si>
  <si>
    <t xml:space="preserve">    其他卫生健康支出(项)</t>
  </si>
  <si>
    <t>节能环保支出</t>
  </si>
  <si>
    <t xml:space="preserve">    水体</t>
  </si>
  <si>
    <t xml:space="preserve">    其他自然生态保护支出</t>
  </si>
  <si>
    <t xml:space="preserve">    森林管护</t>
  </si>
  <si>
    <t xml:space="preserve">    社会保险补助</t>
  </si>
  <si>
    <t>城乡社区支出</t>
  </si>
  <si>
    <t xml:space="preserve">    城管执法</t>
  </si>
  <si>
    <t xml:space="preserve">    其他城乡社区管理事务支出</t>
  </si>
  <si>
    <t xml:space="preserve">    其他城乡社区公共设施支出</t>
  </si>
  <si>
    <t xml:space="preserve">    城乡社区环境卫生(项)</t>
  </si>
  <si>
    <t xml:space="preserve">    其他城乡社区支出(项)</t>
  </si>
  <si>
    <t>农林水支出</t>
  </si>
  <si>
    <t xml:space="preserve">    病虫害控制</t>
  </si>
  <si>
    <t xml:space="preserve">    农业生产发展</t>
  </si>
  <si>
    <t xml:space="preserve">    农业资源保护修复与利用</t>
  </si>
  <si>
    <t xml:space="preserve">    事业机构</t>
  </si>
  <si>
    <t xml:space="preserve">    森林资源培育</t>
  </si>
  <si>
    <t xml:space="preserve">    技术推广与转化</t>
  </si>
  <si>
    <t xml:space="preserve">    森林生态效益补偿</t>
  </si>
  <si>
    <t xml:space="preserve">    林业草原防灾减灾</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</si>
  <si>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</si>
  <si>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</si>
  <si>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</si>
  <si>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</si>
  <si>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</si>
  <si>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</si>
  <si>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水行政执法</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</si>
  <si>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</si>
  <si>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</si>
  <si>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</si>
  <si>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</si>
  <si>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</si>
  <si>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</si>
  <si>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</si>
  <si>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</si>
  <si>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</si>
  <si>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</si>
  <si>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</si>
  <si>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</si>
  <si>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巩固脱贫衔接乡村振兴</t>
  </si>
  <si>
    <t xml:space="preserve">    其他巩固脱贫衔接乡村振兴支出</t>
  </si>
  <si>
    <t xml:space="preserve">    对村级公益事业建设的补助</t>
  </si>
  <si>
    <t xml:space="preserve">    对村民委员会和村党支部的补助</t>
  </si>
  <si>
    <t>交通运输支出</t>
  </si>
  <si>
    <t>资源勘探工业信息等支出</t>
  </si>
  <si>
    <t>商业服务业等支出</t>
  </si>
  <si>
    <t>自然资源海洋气象等支出</t>
  </si>
  <si>
    <t xml:space="preserve">    气象事业机构</t>
  </si>
  <si>
    <t>住房保障支出</t>
  </si>
  <si>
    <t xml:space="preserve">    其他保障性安居工程支出</t>
  </si>
  <si>
    <t xml:space="preserve">    住房公积金</t>
  </si>
  <si>
    <t>灾害防治及应急管理支出</t>
  </si>
  <si>
    <t xml:space="preserve">  消防救援事务</t>
  </si>
  <si>
    <t xml:space="preserve">    消防应急救援</t>
  </si>
  <si>
    <t>其他支出(类)</t>
  </si>
  <si>
    <t xml:space="preserve">    年初预留</t>
  </si>
  <si>
    <t>债务付息支出</t>
  </si>
  <si>
    <t xml:space="preserve">  地方政府一般债务付息支出</t>
  </si>
  <si>
    <t xml:space="preserve">    地方政府一般债券付息支出</t>
  </si>
  <si>
    <t>附表2-7</t>
  </si>
  <si>
    <t>2024年预计上解支出情况表</t>
  </si>
  <si>
    <t>一、非直管县结算事项</t>
  </si>
  <si>
    <t>（1）2017年西秀区、开发区体制上划收入</t>
  </si>
  <si>
    <t>（2）西秀区国土所下划经费（2015年9月1日）</t>
  </si>
  <si>
    <t>（3）西秀区国土所上划经费（2018年1月1日）</t>
  </si>
  <si>
    <t>（4）西秀区国土局及所属事业单位下划（2019年11月）</t>
  </si>
  <si>
    <t>（5）西秀区划转龙宫体制基数至黄果树</t>
  </si>
  <si>
    <t>（6）西秀区中医院上划经费</t>
  </si>
  <si>
    <t>（7）法院检察院上划市级（直管县另行体现）</t>
  </si>
  <si>
    <t>（8）屯堡管理处下划黄果树</t>
  </si>
  <si>
    <t>（9）市对县区历年定额结算（2015年，直管县另列）</t>
  </si>
  <si>
    <t>（10）上划西秀区警察调资补助（省补助在财力保障中）</t>
  </si>
  <si>
    <t>（11）2019年监察体制改革划转经费（检察院人员划转）</t>
  </si>
  <si>
    <t>（12）森林公安体制上划市级（2021年）</t>
  </si>
  <si>
    <t>（13）上划消防救援队伍2023年地方负担津贴、公积金、目标奖经费</t>
  </si>
  <si>
    <t>（14）非省管县烟叶税10%上解结算</t>
  </si>
  <si>
    <t>（15）县（区）生态环境部门上划基数结算省直管县另列</t>
  </si>
  <si>
    <t>（16）2011年“以奖代补”转移支付资金（市配套，直管县另记）</t>
  </si>
  <si>
    <t>（17）西秀区文化市场综合执法大队2023年上划经费（含2022年）</t>
  </si>
  <si>
    <t>二、一般公共预算上解支出</t>
  </si>
  <si>
    <r>
      <rPr>
        <sz val="12"/>
        <rFont val="宋体"/>
        <charset val="134"/>
      </rPr>
      <t>（1）</t>
    </r>
    <r>
      <rPr>
        <sz val="12"/>
        <rFont val="Times New Roman"/>
        <charset val="0"/>
      </rPr>
      <t>2023</t>
    </r>
    <r>
      <rPr>
        <sz val="12"/>
        <rFont val="宋体"/>
        <charset val="134"/>
      </rPr>
      <t>年水利建设基金（清算</t>
    </r>
    <r>
      <rPr>
        <sz val="12"/>
        <rFont val="Times New Roman"/>
        <charset val="0"/>
      </rPr>
      <t>2022</t>
    </r>
    <r>
      <rPr>
        <sz val="12"/>
        <rFont val="宋体"/>
        <charset val="134"/>
      </rPr>
      <t>年及</t>
    </r>
    <r>
      <rPr>
        <sz val="12"/>
        <rFont val="Times New Roman"/>
        <charset val="0"/>
      </rPr>
      <t>2023</t>
    </r>
    <r>
      <rPr>
        <sz val="12"/>
        <rFont val="宋体"/>
        <charset val="134"/>
      </rPr>
      <t>年</t>
    </r>
    <r>
      <rPr>
        <sz val="12"/>
        <rFont val="Times New Roman"/>
        <charset val="0"/>
      </rPr>
      <t>1-10</t>
    </r>
    <r>
      <rPr>
        <sz val="12"/>
        <rFont val="宋体"/>
        <charset val="134"/>
      </rPr>
      <t>月数据）</t>
    </r>
  </si>
  <si>
    <t>（1-1）2023年水利建设基金（清算2022年及2023年1-10月数据拆分）</t>
  </si>
  <si>
    <r>
      <rPr>
        <sz val="12"/>
        <rFont val="宋体"/>
        <charset val="134"/>
      </rPr>
      <t>（2）</t>
    </r>
    <r>
      <rPr>
        <sz val="12"/>
        <rFont val="Times New Roman"/>
        <charset val="0"/>
      </rPr>
      <t>2022</t>
    </r>
    <r>
      <rPr>
        <sz val="12"/>
        <rFont val="宋体"/>
        <charset val="134"/>
      </rPr>
      <t>年可再生能源电价增值税扣款（清算）（市本级上解中含西秀区、平坝区、开发区、黄果树数据）</t>
    </r>
  </si>
  <si>
    <r>
      <rPr>
        <sz val="12"/>
        <rFont val="宋体"/>
        <charset val="134"/>
      </rPr>
      <t>（3）</t>
    </r>
    <r>
      <rPr>
        <sz val="12"/>
        <rFont val="Times New Roman"/>
        <charset val="0"/>
      </rPr>
      <t>2022</t>
    </r>
    <r>
      <rPr>
        <sz val="12"/>
        <rFont val="宋体"/>
        <charset val="134"/>
      </rPr>
      <t>年可再生能源电价增值税扣款（清算）（西秀区、平坝区、开发区、黄果树上解市）</t>
    </r>
  </si>
  <si>
    <t>（4）2023年省对市县收入增量集中固定基数部分上解</t>
  </si>
  <si>
    <t>（4-1）2023年省对市县收入增量集中固定基数部分黄果树开发区上解数</t>
  </si>
  <si>
    <t>（5）生态环境监测机构经费上划</t>
  </si>
  <si>
    <t>（6）教育校舍安全及国家励志奖学金基数划转2023年</t>
  </si>
  <si>
    <t>（6-1）教育校舍安全及国家励志奖学金基数划转2023年县区上解市</t>
  </si>
  <si>
    <r>
      <rPr>
        <sz val="12"/>
        <rFont val="宋体"/>
        <charset val="134"/>
      </rPr>
      <t>（7）城乡居民基本医疗保险补助资金基数划转</t>
    </r>
    <r>
      <rPr>
        <sz val="12"/>
        <rFont val="Times New Roman"/>
        <charset val="0"/>
      </rPr>
      <t>2023</t>
    </r>
    <r>
      <rPr>
        <sz val="12"/>
        <rFont val="宋体"/>
        <charset val="134"/>
      </rPr>
      <t>年上解</t>
    </r>
  </si>
  <si>
    <r>
      <rPr>
        <sz val="12"/>
        <rFont val="宋体"/>
        <charset val="134"/>
      </rPr>
      <t>（7-1）城乡居民基本医疗保险补助资金基数划转</t>
    </r>
    <r>
      <rPr>
        <sz val="12"/>
        <rFont val="Times New Roman"/>
        <charset val="0"/>
      </rPr>
      <t>2023</t>
    </r>
    <r>
      <rPr>
        <sz val="12"/>
        <rFont val="宋体"/>
        <charset val="134"/>
      </rPr>
      <t>年县区上解市</t>
    </r>
  </si>
  <si>
    <t>（8）2023年度红枫湖流域水污染防治生态补偿资金</t>
  </si>
  <si>
    <t>（9）上划省国防领域相关支出</t>
  </si>
  <si>
    <t>（10）上解省2023年央视投放贵州形象宣传片保障资金</t>
  </si>
  <si>
    <t>（10-1）县区上解2023年央视投放贵州形象宣传片保障资金</t>
  </si>
  <si>
    <t>（11）省收回部分十大工业（基础能源）产业振兴专项资金</t>
  </si>
  <si>
    <t>（12）省收回以前年度省大数据发展专项资金部分项目资金</t>
  </si>
  <si>
    <t>（13）省收回2020—2022年部分省级基本建设前期工作费用</t>
  </si>
  <si>
    <t>（14）收回安顺市中小企业发展专项资金部分项目资金</t>
  </si>
  <si>
    <t>（15）收回2022年度贵州省航空产业发展专项资金</t>
  </si>
  <si>
    <t xml:space="preserve">   (16)收回坝区农田基础设施建设奖补资金</t>
  </si>
  <si>
    <t>三、政府性基金预算结算事项</t>
  </si>
  <si>
    <t>（1）两区上解市城市建设发展基金</t>
  </si>
  <si>
    <t>（2）各县区2022年土地出让收入与市结算</t>
  </si>
  <si>
    <t>附表2-8</t>
  </si>
  <si>
    <r>
      <rPr>
        <b/>
        <sz val="24"/>
        <rFont val="Calibri"/>
        <charset val="134"/>
      </rPr>
      <t>2024</t>
    </r>
    <r>
      <rPr>
        <b/>
        <sz val="24"/>
        <rFont val="宋体"/>
        <charset val="134"/>
      </rPr>
      <t>年一般公共预算支出表</t>
    </r>
  </si>
  <si>
    <t>上年
预算数</t>
  </si>
  <si>
    <t>上年预计
执行数</t>
  </si>
  <si>
    <t>为上年
预算数的%</t>
  </si>
  <si>
    <t>为上年预计执行数的%</t>
  </si>
  <si>
    <t>20101</t>
  </si>
  <si>
    <t>人大事务</t>
  </si>
  <si>
    <t>20102</t>
  </si>
  <si>
    <t>政协事务</t>
  </si>
  <si>
    <t>20103</t>
  </si>
  <si>
    <t>政府办公厅（室）及相关机构事务</t>
  </si>
  <si>
    <t>20104</t>
  </si>
  <si>
    <t>发展与改革事务</t>
  </si>
  <si>
    <t>20105</t>
  </si>
  <si>
    <t>统计信息事务</t>
  </si>
  <si>
    <t>20106</t>
  </si>
  <si>
    <t>财政事务</t>
  </si>
  <si>
    <t>20107</t>
  </si>
  <si>
    <t>税收事务</t>
  </si>
  <si>
    <t>20108</t>
  </si>
  <si>
    <t>审计事务</t>
  </si>
  <si>
    <t>20109</t>
  </si>
  <si>
    <t>海关事务</t>
  </si>
  <si>
    <t>20111</t>
  </si>
  <si>
    <t>纪检监察事务</t>
  </si>
  <si>
    <t>20113</t>
  </si>
  <si>
    <t>商贸事务</t>
  </si>
  <si>
    <t>20114</t>
  </si>
  <si>
    <t>知识产权事务</t>
  </si>
  <si>
    <t>20123</t>
  </si>
  <si>
    <t>民族事务</t>
  </si>
  <si>
    <t>20125</t>
  </si>
  <si>
    <t>港澳台事务</t>
  </si>
  <si>
    <t>20126</t>
  </si>
  <si>
    <t>档案事务</t>
  </si>
  <si>
    <t>20128</t>
  </si>
  <si>
    <t>民主党派及工商联事务</t>
  </si>
  <si>
    <t>20129</t>
  </si>
  <si>
    <t>群众团体事务</t>
  </si>
  <si>
    <t>20131</t>
  </si>
  <si>
    <t>党委办公厅（室）及相关机构事务</t>
  </si>
  <si>
    <t>20132</t>
  </si>
  <si>
    <t>组织事务</t>
  </si>
  <si>
    <t>20133</t>
  </si>
  <si>
    <t>宣传事务</t>
  </si>
  <si>
    <t>20134</t>
  </si>
  <si>
    <t>统战事务</t>
  </si>
  <si>
    <t>20135</t>
  </si>
  <si>
    <t>对外联络事务</t>
  </si>
  <si>
    <t>20136</t>
  </si>
  <si>
    <t>其他共产党事务支出</t>
  </si>
  <si>
    <t>20137</t>
  </si>
  <si>
    <t>网信事务</t>
  </si>
  <si>
    <t>20138</t>
  </si>
  <si>
    <t>市场监督管理事务</t>
  </si>
  <si>
    <t>20139</t>
  </si>
  <si>
    <t>社会工作事务</t>
  </si>
  <si>
    <t>20140</t>
  </si>
  <si>
    <t>信访事务</t>
  </si>
  <si>
    <t>20199</t>
  </si>
  <si>
    <t>其他一般公共服务支出</t>
  </si>
  <si>
    <t>202</t>
  </si>
  <si>
    <t>外交支出</t>
  </si>
  <si>
    <t>20201</t>
  </si>
  <si>
    <t>外交管理事务</t>
  </si>
  <si>
    <t>20202</t>
  </si>
  <si>
    <t>驻外机构</t>
  </si>
  <si>
    <t>20203</t>
  </si>
  <si>
    <t>对外援助</t>
  </si>
  <si>
    <t>20204</t>
  </si>
  <si>
    <t>国际组织</t>
  </si>
  <si>
    <t>20205</t>
  </si>
  <si>
    <t>对外合作与交流</t>
  </si>
  <si>
    <t>20206</t>
  </si>
  <si>
    <t>对外宣传</t>
  </si>
  <si>
    <t>20207</t>
  </si>
  <si>
    <t>边界勘界联检</t>
  </si>
  <si>
    <t>20208</t>
  </si>
  <si>
    <t>国际发展合作</t>
  </si>
  <si>
    <t>20299</t>
  </si>
  <si>
    <t>其他外交支出</t>
  </si>
  <si>
    <t>203</t>
  </si>
  <si>
    <t>20301</t>
  </si>
  <si>
    <t>军费</t>
  </si>
  <si>
    <t>20304</t>
  </si>
  <si>
    <t>国防科研事业</t>
  </si>
  <si>
    <t>20305</t>
  </si>
  <si>
    <t>专项工程</t>
  </si>
  <si>
    <t>20306</t>
  </si>
  <si>
    <t>国防动员</t>
  </si>
  <si>
    <t>20399</t>
  </si>
  <si>
    <t>其他国防支出</t>
  </si>
  <si>
    <t>20401</t>
  </si>
  <si>
    <t>武装警察部队</t>
  </si>
  <si>
    <t>20402</t>
  </si>
  <si>
    <t>公安</t>
  </si>
  <si>
    <t>20403</t>
  </si>
  <si>
    <t>国家安全</t>
  </si>
  <si>
    <t>20404</t>
  </si>
  <si>
    <t>检察</t>
  </si>
  <si>
    <t>20405</t>
  </si>
  <si>
    <t>法院</t>
  </si>
  <si>
    <t>20406</t>
  </si>
  <si>
    <t>司法</t>
  </si>
  <si>
    <t>20407</t>
  </si>
  <si>
    <t>监狱</t>
  </si>
  <si>
    <t>20408</t>
  </si>
  <si>
    <t>强制隔离戒毒</t>
  </si>
  <si>
    <t>20409</t>
  </si>
  <si>
    <t>国家保密</t>
  </si>
  <si>
    <t>20410</t>
  </si>
  <si>
    <t>缉私警察</t>
  </si>
  <si>
    <t>20499</t>
  </si>
  <si>
    <t>其他公共安全支出</t>
  </si>
  <si>
    <t>20501</t>
  </si>
  <si>
    <t>教育管理事务</t>
  </si>
  <si>
    <t>20502</t>
  </si>
  <si>
    <t>普通教育</t>
  </si>
  <si>
    <t>20503</t>
  </si>
  <si>
    <t>职业教育</t>
  </si>
  <si>
    <t>20504</t>
  </si>
  <si>
    <t>成人教育</t>
  </si>
  <si>
    <t>20505</t>
  </si>
  <si>
    <t>广播电视教育</t>
  </si>
  <si>
    <t>20506</t>
  </si>
  <si>
    <t>留学教育</t>
  </si>
  <si>
    <t>20507</t>
  </si>
  <si>
    <t>特殊教育</t>
  </si>
  <si>
    <t>20508</t>
  </si>
  <si>
    <t>进修及培训</t>
  </si>
  <si>
    <t>20509</t>
  </si>
  <si>
    <t>教育费附加安排的支出</t>
  </si>
  <si>
    <t>20599</t>
  </si>
  <si>
    <t>其他教育支出</t>
  </si>
  <si>
    <t>20601</t>
  </si>
  <si>
    <t>科学技术管理事务</t>
  </si>
  <si>
    <t>20602</t>
  </si>
  <si>
    <t>基础研究</t>
  </si>
  <si>
    <t>20603</t>
  </si>
  <si>
    <t>应用研究</t>
  </si>
  <si>
    <t>20604</t>
  </si>
  <si>
    <t>技术研究与开发</t>
  </si>
  <si>
    <t>20605</t>
  </si>
  <si>
    <t>科技条件与服务</t>
  </si>
  <si>
    <t>20606</t>
  </si>
  <si>
    <t>社会科学</t>
  </si>
  <si>
    <t>20607</t>
  </si>
  <si>
    <t>科学技术普及</t>
  </si>
  <si>
    <t>20608</t>
  </si>
  <si>
    <t>科技交流与合作</t>
  </si>
  <si>
    <t>20609</t>
  </si>
  <si>
    <t>科技重大项目</t>
  </si>
  <si>
    <t>20699</t>
  </si>
  <si>
    <t>其他科学技术支出</t>
  </si>
  <si>
    <t>20701</t>
  </si>
  <si>
    <t>文化和旅游</t>
  </si>
  <si>
    <t>20702</t>
  </si>
  <si>
    <t>文物</t>
  </si>
  <si>
    <t>20703</t>
  </si>
  <si>
    <t>体育</t>
  </si>
  <si>
    <t>20706</t>
  </si>
  <si>
    <t>新闻出版电影</t>
  </si>
  <si>
    <t>20708</t>
  </si>
  <si>
    <t>广播电视</t>
  </si>
  <si>
    <t>20799</t>
  </si>
  <si>
    <t>其他文化旅游体育与传媒支出</t>
  </si>
  <si>
    <t>20801</t>
  </si>
  <si>
    <t>人力资源和社会保障管理事务</t>
  </si>
  <si>
    <t>20802</t>
  </si>
  <si>
    <t>民政管理事务</t>
  </si>
  <si>
    <t>20805</t>
  </si>
  <si>
    <t>行政事业单位养老支出</t>
  </si>
  <si>
    <t>20806</t>
  </si>
  <si>
    <t>企业改革补助</t>
  </si>
  <si>
    <t>20807</t>
  </si>
  <si>
    <t>就业补助</t>
  </si>
  <si>
    <t>20808</t>
  </si>
  <si>
    <t>抚恤</t>
  </si>
  <si>
    <t>20809</t>
  </si>
  <si>
    <t>退役安置</t>
  </si>
  <si>
    <t>20810</t>
  </si>
  <si>
    <t>社会福利</t>
  </si>
  <si>
    <t>20811</t>
  </si>
  <si>
    <t>残疾人事业</t>
  </si>
  <si>
    <t>20816</t>
  </si>
  <si>
    <t>红十字事业</t>
  </si>
  <si>
    <t>20819</t>
  </si>
  <si>
    <t>最低生活保障</t>
  </si>
  <si>
    <t>20820</t>
  </si>
  <si>
    <t>临时救助</t>
  </si>
  <si>
    <t>20821</t>
  </si>
  <si>
    <t>特困人员救助供养</t>
  </si>
  <si>
    <t>20824</t>
  </si>
  <si>
    <t>补充道路交通事故社会救助基金</t>
  </si>
  <si>
    <t>20825</t>
  </si>
  <si>
    <t>其他生活救助</t>
  </si>
  <si>
    <t>20826</t>
  </si>
  <si>
    <t>财政对基本养老保险基金的补助</t>
  </si>
  <si>
    <t>20827</t>
  </si>
  <si>
    <t>财政对其他社会保险基金的补助</t>
  </si>
  <si>
    <t>20828</t>
  </si>
  <si>
    <t>退役军人管理事务</t>
  </si>
  <si>
    <t>20830</t>
  </si>
  <si>
    <t>财政代缴社会保险费支出</t>
  </si>
  <si>
    <t>20899</t>
  </si>
  <si>
    <t>其他社会保障和就业支出</t>
  </si>
  <si>
    <t>21001</t>
  </si>
  <si>
    <t>卫生健康管理事务</t>
  </si>
  <si>
    <t>21002</t>
  </si>
  <si>
    <t>公立医院</t>
  </si>
  <si>
    <t>21003</t>
  </si>
  <si>
    <t>基层医疗卫生机构</t>
  </si>
  <si>
    <t>21004</t>
  </si>
  <si>
    <t>公共卫生</t>
  </si>
  <si>
    <t>21006</t>
  </si>
  <si>
    <t>中医药</t>
  </si>
  <si>
    <t>21007</t>
  </si>
  <si>
    <t>计划生育事务</t>
  </si>
  <si>
    <t>21011</t>
  </si>
  <si>
    <t>行政事业单位医疗</t>
  </si>
  <si>
    <t>21012</t>
  </si>
  <si>
    <t>财政对基本医疗保险基金的补助</t>
  </si>
  <si>
    <t>21013</t>
  </si>
  <si>
    <t>医疗救助</t>
  </si>
  <si>
    <t>21014</t>
  </si>
  <si>
    <t>优抚对象医疗</t>
  </si>
  <si>
    <t>21015</t>
  </si>
  <si>
    <t>医疗保障管理事务</t>
  </si>
  <si>
    <t>21016</t>
  </si>
  <si>
    <t>老龄卫生健康事务</t>
  </si>
  <si>
    <t>21017</t>
  </si>
  <si>
    <t>中医药事务</t>
  </si>
  <si>
    <t>21018</t>
  </si>
  <si>
    <t>疾病预防控制事务</t>
  </si>
  <si>
    <t>21099</t>
  </si>
  <si>
    <t>其他卫生健康支出</t>
  </si>
  <si>
    <t>21101</t>
  </si>
  <si>
    <t>环境保护管理事务</t>
  </si>
  <si>
    <t>21102</t>
  </si>
  <si>
    <t>环境监测与监察</t>
  </si>
  <si>
    <t>21103</t>
  </si>
  <si>
    <t>污染防治</t>
  </si>
  <si>
    <t>21104</t>
  </si>
  <si>
    <t>自然生态保护</t>
  </si>
  <si>
    <t>21105</t>
  </si>
  <si>
    <t>森林保护修复</t>
  </si>
  <si>
    <t>21106</t>
  </si>
  <si>
    <t>退耕还林还草</t>
  </si>
  <si>
    <t>21107</t>
  </si>
  <si>
    <t>风沙荒漠治理</t>
  </si>
  <si>
    <t>21108</t>
  </si>
  <si>
    <t>退牧还草</t>
  </si>
  <si>
    <t>21109</t>
  </si>
  <si>
    <t>已垦草原退耕还草</t>
  </si>
  <si>
    <t>21110</t>
  </si>
  <si>
    <t>能源节约利用</t>
  </si>
  <si>
    <t>21111</t>
  </si>
  <si>
    <t>污染减排</t>
  </si>
  <si>
    <t>21112</t>
  </si>
  <si>
    <t>可再生能源</t>
  </si>
  <si>
    <t>21113</t>
  </si>
  <si>
    <t>循环经济</t>
  </si>
  <si>
    <t>21114</t>
  </si>
  <si>
    <t>能源管理事务</t>
  </si>
  <si>
    <t>21199</t>
  </si>
  <si>
    <t>其他节能环保支出</t>
  </si>
  <si>
    <t>21201</t>
  </si>
  <si>
    <t>城乡社区管理事务</t>
  </si>
  <si>
    <t>21202</t>
  </si>
  <si>
    <t>城乡社区规划与管理</t>
  </si>
  <si>
    <t>21203</t>
  </si>
  <si>
    <t>城乡社区公共设施</t>
  </si>
  <si>
    <t>21205</t>
  </si>
  <si>
    <t>城乡社区环境卫生</t>
  </si>
  <si>
    <t>21206</t>
  </si>
  <si>
    <t>建设市场管理与监督</t>
  </si>
  <si>
    <t>21299</t>
  </si>
  <si>
    <t>其他城乡社区支出</t>
  </si>
  <si>
    <t>21301</t>
  </si>
  <si>
    <t>农业农村</t>
  </si>
  <si>
    <t>21302</t>
  </si>
  <si>
    <t>林业和草原</t>
  </si>
  <si>
    <t>21303</t>
  </si>
  <si>
    <t>水利</t>
  </si>
  <si>
    <t>21305</t>
  </si>
  <si>
    <t>巩固脱贫攻坚成果衔接乡村振兴</t>
  </si>
  <si>
    <t>21307</t>
  </si>
  <si>
    <t>农村综合改革</t>
  </si>
  <si>
    <t>21308</t>
  </si>
  <si>
    <t>普惠金融发展支出</t>
  </si>
  <si>
    <t>21309</t>
  </si>
  <si>
    <t>目标价格补贴</t>
  </si>
  <si>
    <t>21399</t>
  </si>
  <si>
    <t>其他农林水支出</t>
  </si>
  <si>
    <t>21401</t>
  </si>
  <si>
    <t>公路水路运输</t>
  </si>
  <si>
    <t>21402</t>
  </si>
  <si>
    <t>铁路运输</t>
  </si>
  <si>
    <t>21403</t>
  </si>
  <si>
    <t>民用航空运输</t>
  </si>
  <si>
    <t>21405</t>
  </si>
  <si>
    <t>邮政业支出</t>
  </si>
  <si>
    <t>21406</t>
  </si>
  <si>
    <t>车辆购置税支出</t>
  </si>
  <si>
    <t>21499</t>
  </si>
  <si>
    <t>其他交通运输支出</t>
  </si>
  <si>
    <t>21501</t>
  </si>
  <si>
    <t>资源勘探开发</t>
  </si>
  <si>
    <t>21502</t>
  </si>
  <si>
    <t>制造业</t>
  </si>
  <si>
    <t>21503</t>
  </si>
  <si>
    <t>建筑业</t>
  </si>
  <si>
    <t>21505</t>
  </si>
  <si>
    <t>工业和信息产业监管</t>
  </si>
  <si>
    <t>21507</t>
  </si>
  <si>
    <t>国有资产监管</t>
  </si>
  <si>
    <t>21508</t>
  </si>
  <si>
    <t>支持中小企业发展和管理支出</t>
  </si>
  <si>
    <t>21599</t>
  </si>
  <si>
    <t>其他资源勘探工业信息等支出</t>
  </si>
  <si>
    <t>21602</t>
  </si>
  <si>
    <t>商业流通事务</t>
  </si>
  <si>
    <t>21606</t>
  </si>
  <si>
    <t>涉外发展服务支出</t>
  </si>
  <si>
    <t>21699</t>
  </si>
  <si>
    <t>其他商业服务业等支出</t>
  </si>
  <si>
    <t>金融支出</t>
  </si>
  <si>
    <t>21701</t>
  </si>
  <si>
    <t>金融部门行政支出</t>
  </si>
  <si>
    <t>21702</t>
  </si>
  <si>
    <t>金融部门监管支出</t>
  </si>
  <si>
    <t>21703</t>
  </si>
  <si>
    <t>金融发展支出</t>
  </si>
  <si>
    <t>21704</t>
  </si>
  <si>
    <t>金融调控支出</t>
  </si>
  <si>
    <t>21799</t>
  </si>
  <si>
    <t>其他金融支出</t>
  </si>
  <si>
    <t>219</t>
  </si>
  <si>
    <t>援助其他地区支出</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</si>
  <si>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</si>
  <si>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</si>
  <si>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</si>
  <si>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</si>
  <si>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</si>
  <si>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</si>
  <si>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</si>
  <si>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</si>
  <si>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</si>
  <si>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</si>
  <si>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</si>
  <si>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</si>
  <si>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</si>
  <si>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</si>
  <si>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</si>
  <si>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</si>
  <si>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其他支出</t>
  </si>
  <si>
    <t>22001</t>
  </si>
  <si>
    <t>自然资源事务</t>
  </si>
  <si>
    <t>22005</t>
  </si>
  <si>
    <t>气象事务</t>
  </si>
  <si>
    <t>22099</t>
  </si>
  <si>
    <t>其他自然资源海洋气象等支出</t>
  </si>
  <si>
    <t>22101</t>
  </si>
  <si>
    <t>保障性安居工程支出</t>
  </si>
  <si>
    <t>22102</t>
  </si>
  <si>
    <t>住房改革支出</t>
  </si>
  <si>
    <t>22103</t>
  </si>
  <si>
    <t>城乡社区住宅</t>
  </si>
  <si>
    <t>粮油物资储备支出</t>
  </si>
  <si>
    <t>22201</t>
  </si>
  <si>
    <t>粮油物资事务</t>
  </si>
  <si>
    <t>22203</t>
  </si>
  <si>
    <t>能源储备</t>
  </si>
  <si>
    <t>22204</t>
  </si>
  <si>
    <t>粮油储备</t>
  </si>
  <si>
    <t>22205</t>
  </si>
  <si>
    <t>重要商品储备</t>
  </si>
  <si>
    <t>22401</t>
  </si>
  <si>
    <t>应急管理事务</t>
  </si>
  <si>
    <t>22402</t>
  </si>
  <si>
    <t>消防救援事务</t>
  </si>
  <si>
    <t>22404</t>
  </si>
  <si>
    <t>矿山安全</t>
  </si>
  <si>
    <t>22405</t>
  </si>
  <si>
    <t>地震事务</t>
  </si>
  <si>
    <t>22406</t>
  </si>
  <si>
    <t>自然灾害防治</t>
  </si>
  <si>
    <t>22407</t>
  </si>
  <si>
    <t>自然灾害救灾及恢复重建支出</t>
  </si>
  <si>
    <t>22499</t>
  </si>
  <si>
    <t>其他灾害防治及应急管理支出</t>
  </si>
  <si>
    <t>227</t>
  </si>
  <si>
    <t>22902</t>
  </si>
  <si>
    <t>年初预留</t>
  </si>
  <si>
    <t>232</t>
  </si>
  <si>
    <t>附表2-9</t>
  </si>
  <si>
    <r>
      <rPr>
        <b/>
        <sz val="24"/>
        <rFont val="Calibri"/>
        <charset val="134"/>
      </rPr>
      <t>2024</t>
    </r>
    <r>
      <rPr>
        <b/>
        <sz val="24"/>
        <rFont val="宋体"/>
        <charset val="134"/>
      </rPr>
      <t>年一般公共预算支出经济分类表</t>
    </r>
  </si>
  <si>
    <t>总计</t>
  </si>
  <si>
    <t>501</t>
  </si>
  <si>
    <t>502</t>
  </si>
  <si>
    <t>503</t>
  </si>
  <si>
    <t>504</t>
  </si>
  <si>
    <t>505</t>
  </si>
  <si>
    <t>506</t>
  </si>
  <si>
    <t>507</t>
  </si>
  <si>
    <t>508</t>
  </si>
  <si>
    <t>509</t>
  </si>
  <si>
    <t>510</t>
  </si>
  <si>
    <t>511</t>
  </si>
  <si>
    <t>512</t>
  </si>
  <si>
    <t>513</t>
  </si>
  <si>
    <t>514</t>
  </si>
  <si>
    <t>599</t>
  </si>
  <si>
    <t>代码</t>
  </si>
  <si>
    <t>名称</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</si>
  <si>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</si>
  <si>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</si>
  <si>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</si>
  <si>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</si>
  <si>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</si>
  <si>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</si>
  <si>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</si>
  <si>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</si>
  <si>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</si>
  <si>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</si>
  <si>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费用支出</t>
  </si>
  <si>
    <t>转移性支出</t>
  </si>
  <si>
    <t>预备费及预留</t>
  </si>
  <si>
    <t>233</t>
  </si>
  <si>
    <t>债务发行费用支出</t>
  </si>
  <si>
    <t>230</t>
  </si>
  <si>
    <t>231</t>
  </si>
  <si>
    <t>债务还本支出</t>
  </si>
  <si>
    <t>安顺市西秀区一般公共预算转移支付补助分地区分项目预算表</t>
  </si>
  <si>
    <r>
      <rPr>
        <b/>
        <sz val="12"/>
        <rFont val="宋体"/>
        <charset val="134"/>
      </rPr>
      <t>名</t>
    </r>
    <r>
      <rPr>
        <b/>
        <sz val="12"/>
        <rFont val="Arial"/>
        <charset val="0"/>
      </rPr>
      <t xml:space="preserve">    </t>
    </r>
    <r>
      <rPr>
        <b/>
        <sz val="12"/>
        <rFont val="宋体"/>
        <charset val="134"/>
      </rPr>
      <t>称</t>
    </r>
  </si>
  <si>
    <r>
      <rPr>
        <b/>
        <sz val="12"/>
        <rFont val="宋体"/>
        <charset val="134"/>
      </rPr>
      <t>合计</t>
    </r>
  </si>
  <si>
    <t>地区</t>
  </si>
  <si>
    <r>
      <rPr>
        <b/>
        <sz val="12"/>
        <rFont val="宋体"/>
        <charset val="134"/>
      </rPr>
      <t>合</t>
    </r>
    <r>
      <rPr>
        <b/>
        <sz val="12"/>
        <rFont val="Arial"/>
        <charset val="0"/>
      </rPr>
      <t xml:space="preserve">            </t>
    </r>
    <r>
      <rPr>
        <b/>
        <sz val="12"/>
        <rFont val="宋体"/>
        <charset val="134"/>
      </rPr>
      <t>计</t>
    </r>
  </si>
  <si>
    <t>返还性收入</t>
  </si>
  <si>
    <r>
      <rPr>
        <sz val="12"/>
        <rFont val="Arial"/>
        <charset val="0"/>
      </rPr>
      <t xml:space="preserve">    </t>
    </r>
    <r>
      <rPr>
        <sz val="12"/>
        <rFont val="宋体"/>
        <charset val="134"/>
      </rPr>
      <t>增消两税返还</t>
    </r>
  </si>
  <si>
    <t>……</t>
  </si>
  <si>
    <r>
      <rPr>
        <b/>
        <sz val="12"/>
        <rFont val="宋体"/>
        <charset val="134"/>
      </rPr>
      <t>一般性转移支付</t>
    </r>
  </si>
  <si>
    <r>
      <rPr>
        <sz val="12"/>
        <rFont val="宋体"/>
        <charset val="134"/>
      </rPr>
      <t>体制补助</t>
    </r>
  </si>
  <si>
    <r>
      <rPr>
        <b/>
        <sz val="12"/>
        <rFont val="宋体"/>
        <charset val="134"/>
      </rPr>
      <t>专项转移支付</t>
    </r>
  </si>
  <si>
    <r>
      <rPr>
        <sz val="12"/>
        <color indexed="8"/>
        <rFont val="Arial"/>
        <charset val="0"/>
      </rPr>
      <t xml:space="preserve">     </t>
    </r>
    <r>
      <rPr>
        <sz val="12"/>
        <color indexed="8"/>
        <rFont val="宋体"/>
        <charset val="134"/>
      </rPr>
      <t>一般公共服务支出</t>
    </r>
  </si>
  <si>
    <t>其中：国防支出</t>
  </si>
  <si>
    <r>
      <rPr>
        <sz val="12"/>
        <color indexed="8"/>
        <rFont val="Arial"/>
        <charset val="0"/>
      </rPr>
      <t xml:space="preserve">           </t>
    </r>
    <r>
      <rPr>
        <sz val="12"/>
        <color indexed="8"/>
        <rFont val="宋体"/>
        <charset val="134"/>
      </rPr>
      <t>公共安全支出</t>
    </r>
  </si>
  <si>
    <r>
      <rPr>
        <sz val="12"/>
        <color indexed="8"/>
        <rFont val="Arial"/>
        <charset val="0"/>
      </rPr>
      <t xml:space="preserve">           </t>
    </r>
    <r>
      <rPr>
        <sz val="12"/>
        <color indexed="8"/>
        <rFont val="宋体"/>
        <charset val="134"/>
      </rPr>
      <t>教育支出</t>
    </r>
  </si>
  <si>
    <t>注：西秀区2024年无对下转移支付</t>
  </si>
  <si>
    <t>安顺市西秀区2023年末政府一般债务限额、余额情况表</t>
  </si>
  <si>
    <t>一般债务</t>
  </si>
  <si>
    <t>2023年债务限额</t>
  </si>
  <si>
    <t>2023年债务余额</t>
  </si>
  <si>
    <t>备注：西秀区2023年年末债务余额在省厅下达的限额范围内</t>
  </si>
  <si>
    <t>附表1-9</t>
  </si>
  <si>
    <t>2024年一般公共预算支出经济分类表</t>
  </si>
  <si>
    <t>机关资本性支出（一）</t>
  </si>
  <si>
    <t>机关资本性支出（二）</t>
  </si>
  <si>
    <t>债务利息及费用支出</t>
  </si>
  <si>
    <t>2=3+...+17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</si>
</sst>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_ ;[Red]\-#,##0\ "/>
    <numFmt numFmtId="180" formatCode="##,##0.00"/>
    <numFmt numFmtId="181" formatCode="#0%"/>
    <numFmt numFmtId="182" formatCode="#,##0.00_ ;[Red]\-#,##0.00\ "/>
    <numFmt numFmtId="183" formatCode="0_ "/>
    <numFmt numFmtId="184" formatCode="_ * #,##0_ ;_ * \-#,##0_ ;_ * &quot;-&quot;??_ ;_ @_ "/>
  </numFmts>
  <fonts count="65">
    <font>
      <sz val="11"/>
      <color theme="1"/>
      <name val="宋体"/>
      <charset val="134"/>
      <scheme val="minor"/>
    </font>
    <font>
      <sz val="12"/>
      <name val="宋体"/>
      <charset val="134"/>
    </font>
    <font>
      <sz val="11"/>
      <color indexed="8"/>
      <name val="黑体"/>
      <charset val="134"/>
    </font>
    <font>
      <b/>
      <sz val="17"/>
      <color indexed="8"/>
      <name val="黑体"/>
      <charset val="134"/>
    </font>
    <font>
      <sz val="10"/>
      <color indexed="8"/>
      <name val="宋体"/>
      <charset val="134"/>
    </font>
    <font>
      <b/>
      <sz val="10"/>
      <color indexed="8"/>
      <name val="宋体"/>
      <charset val="134"/>
    </font>
    <font>
      <sz val="10"/>
      <color indexed="8"/>
      <name val="Times New Roman"/>
      <charset val="0"/>
    </font>
    <font>
      <sz val="12"/>
      <name val="楷体"/>
      <charset val="134"/>
    </font>
    <font>
      <b/>
      <sz val="18"/>
      <name val="宋体"/>
      <charset val="134"/>
    </font>
    <font>
      <b/>
      <sz val="12"/>
      <name val="宋体"/>
      <charset val="134"/>
    </font>
    <font>
      <sz val="12"/>
      <name val="Arial"/>
      <charset val="0"/>
    </font>
    <font>
      <sz val="14"/>
      <name val="Arial"/>
      <charset val="0"/>
    </font>
    <font>
      <b/>
      <sz val="12"/>
      <name val="Arial"/>
      <charset val="0"/>
    </font>
    <font>
      <b/>
      <sz val="16"/>
      <name val="宋体"/>
      <charset val="134"/>
    </font>
    <font>
      <sz val="16"/>
      <name val="宋体"/>
      <charset val="134"/>
    </font>
    <font>
      <sz val="12"/>
      <color indexed="8"/>
      <name val="宋体"/>
      <charset val="134"/>
    </font>
    <font>
      <sz val="12"/>
      <color indexed="8"/>
      <name val="Arial"/>
      <charset val="0"/>
    </font>
    <font>
      <sz val="11"/>
      <color indexed="8"/>
      <name val="宋体"/>
      <charset val="134"/>
      <scheme val="minor"/>
    </font>
    <font>
      <sz val="11"/>
      <name val="宋体"/>
      <charset val="134"/>
    </font>
    <font>
      <sz val="11"/>
      <name val="Calibri"/>
      <charset val="134"/>
    </font>
    <font>
      <b/>
      <sz val="24"/>
      <name val="Calibri"/>
      <charset val="134"/>
    </font>
    <font>
      <sz val="11"/>
      <color rgb="FF000000"/>
      <name val="Calibri"/>
      <charset val="134"/>
    </font>
    <font>
      <b/>
      <sz val="11"/>
      <name val="Calibri"/>
      <charset val="134"/>
    </font>
    <font>
      <sz val="14"/>
      <name val="宋体"/>
      <charset val="134"/>
    </font>
    <font>
      <sz val="12"/>
      <name val="黑体"/>
      <charset val="134"/>
    </font>
    <font>
      <sz val="20"/>
      <name val="黑体"/>
      <charset val="134"/>
    </font>
    <font>
      <sz val="14"/>
      <name val="楷体"/>
      <charset val="134"/>
    </font>
    <font>
      <b/>
      <sz val="12"/>
      <name val="Times New Roman"/>
      <charset val="0"/>
    </font>
    <font>
      <sz val="12"/>
      <name val="Times New Roman"/>
      <charset val="0"/>
    </font>
    <font>
      <sz val="10"/>
      <name val="宋体"/>
      <charset val="134"/>
    </font>
    <font>
      <b/>
      <sz val="10"/>
      <name val="宋体"/>
      <charset val="134"/>
    </font>
    <font>
      <sz val="10"/>
      <name val="Times New Roman"/>
      <charset val="134"/>
    </font>
    <font>
      <sz val="9"/>
      <name val="宋体"/>
      <charset val="134"/>
    </font>
    <font>
      <sz val="11"/>
      <color rgb="FF000000"/>
      <name val="宋体"/>
      <charset val="134"/>
    </font>
    <font>
      <sz val="11"/>
      <color theme="1"/>
      <name val="宋体"/>
      <charset val="134"/>
    </font>
    <font>
      <sz val="11"/>
      <color theme="1"/>
      <name val="黑体"/>
      <charset val="134"/>
    </font>
    <font>
      <sz val="22"/>
      <name val="宋体"/>
      <charset val="134"/>
    </font>
    <font>
      <sz val="22"/>
      <name val="黑体"/>
      <charset val="134"/>
    </font>
    <font>
      <b/>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Arial"/>
      <charset val="0"/>
    </font>
    <font>
      <sz val="11"/>
      <color indexed="8"/>
      <name val="宋体"/>
      <charset val="134"/>
    </font>
    <font>
      <b/>
      <sz val="24"/>
      <name val="宋体"/>
      <charset val="134"/>
    </font>
    <font>
      <sz val="12"/>
      <color rgb="FF000000"/>
      <name val="宋体"/>
      <charset val="134"/>
    </font>
    <font>
      <b/>
      <sz val="9"/>
      <name val="宋体"/>
      <charset val="134"/>
    </font>
    <font>
      <sz val="9"/>
      <name val="宋体"/>
      <charset val="134"/>
    </font>
  </fonts>
  <fills count="3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FF"/>
        <bgColor indexed="64"/>
      </patternFill>
    </fill>
    <fill>
      <patternFill patternType="solid">
        <fgColor rgb="FFBBBBBB"/>
        <bgColor indexed="64"/>
      </patternFill>
    </fill>
    <fill>
      <patternFill patternType="solid">
        <fgColor theme="0" tint="-0.149967955565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7" borderId="20"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1" applyNumberFormat="0" applyFill="0" applyAlignment="0" applyProtection="0">
      <alignment vertical="center"/>
    </xf>
    <xf numFmtId="0" fontId="45" fillId="0" borderId="21" applyNumberFormat="0" applyFill="0" applyAlignment="0" applyProtection="0">
      <alignment vertical="center"/>
    </xf>
    <xf numFmtId="0" fontId="46" fillId="0" borderId="22" applyNumberFormat="0" applyFill="0" applyAlignment="0" applyProtection="0">
      <alignment vertical="center"/>
    </xf>
    <xf numFmtId="0" fontId="46" fillId="0" borderId="0" applyNumberFormat="0" applyFill="0" applyBorder="0" applyAlignment="0" applyProtection="0">
      <alignment vertical="center"/>
    </xf>
    <xf numFmtId="0" fontId="47" fillId="8" borderId="23" applyNumberFormat="0" applyAlignment="0" applyProtection="0">
      <alignment vertical="center"/>
    </xf>
    <xf numFmtId="0" fontId="48" fillId="9" borderId="24" applyNumberFormat="0" applyAlignment="0" applyProtection="0">
      <alignment vertical="center"/>
    </xf>
    <xf numFmtId="0" fontId="49" fillId="9" borderId="23" applyNumberFormat="0" applyAlignment="0" applyProtection="0">
      <alignment vertical="center"/>
    </xf>
    <xf numFmtId="0" fontId="50" fillId="10" borderId="25" applyNumberFormat="0" applyAlignment="0" applyProtection="0">
      <alignment vertical="center"/>
    </xf>
    <xf numFmtId="0" fontId="51" fillId="0" borderId="26" applyNumberFormat="0" applyFill="0" applyAlignment="0" applyProtection="0">
      <alignment vertical="center"/>
    </xf>
    <xf numFmtId="0" fontId="52" fillId="0" borderId="27" applyNumberFormat="0" applyFill="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7" fillId="35" borderId="0" applyNumberFormat="0" applyBorder="0" applyAlignment="0" applyProtection="0">
      <alignment vertical="center"/>
    </xf>
    <xf numFmtId="0" fontId="57" fillId="36" borderId="0" applyNumberFormat="0" applyBorder="0" applyAlignment="0" applyProtection="0">
      <alignment vertical="center"/>
    </xf>
    <xf numFmtId="0" fontId="56" fillId="37" borderId="0" applyNumberFormat="0" applyBorder="0" applyAlignment="0" applyProtection="0">
      <alignment vertical="center"/>
    </xf>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1" fillId="0" borderId="0"/>
    <xf numFmtId="0" fontId="58" fillId="0" borderId="0"/>
    <xf numFmtId="0" fontId="58" fillId="0" borderId="0"/>
    <xf numFmtId="0" fontId="58" fillId="0" borderId="0"/>
    <xf numFmtId="0" fontId="58" fillId="0" borderId="0"/>
    <xf numFmtId="0" fontId="58" fillId="0" borderId="0"/>
    <xf numFmtId="0" fontId="0" fillId="0" borderId="0">
      <alignment vertical="center"/>
    </xf>
    <xf numFmtId="0" fontId="1" fillId="0" borderId="0"/>
    <xf numFmtId="0" fontId="1" fillId="0" borderId="0">
      <alignment vertical="center"/>
    </xf>
    <xf numFmtId="0" fontId="59" fillId="0" borderId="0"/>
    <xf numFmtId="0" fontId="1" fillId="0" borderId="0"/>
    <xf numFmtId="0" fontId="1" fillId="0" borderId="0">
      <alignment vertical="center"/>
    </xf>
    <xf numFmtId="0" fontId="60" fillId="0" borderId="0"/>
  </cellStyleXfs>
  <cellXfs count="187">
    <xf numFmtId="0" fontId="0" fillId="0" borderId="0" xfId="0">
      <alignment vertical="center"/>
    </xf>
    <xf numFmtId="0" fontId="1" fillId="0" borderId="0" xfId="0" applyFont="1" applyFill="1" applyBorder="1" applyAlignment="1"/>
    <xf numFmtId="0" fontId="2" fillId="2" borderId="0" xfId="0" applyFont="1" applyFill="1" applyBorder="1" applyAlignment="1">
      <alignment vertical="center"/>
    </xf>
    <xf numFmtId="0" fontId="3" fillId="2" borderId="0" xfId="0" applyFont="1" applyFill="1" applyBorder="1" applyAlignment="1">
      <alignment horizontal="center" vertical="center"/>
    </xf>
    <xf numFmtId="0" fontId="1" fillId="0" borderId="1" xfId="0" applyFont="1" applyFill="1" applyBorder="1" applyAlignment="1"/>
    <xf numFmtId="0" fontId="4" fillId="2" borderId="1" xfId="0" applyFont="1" applyFill="1" applyBorder="1" applyAlignment="1">
      <alignment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2" xfId="0" applyFont="1" applyFill="1" applyBorder="1" applyAlignment="1">
      <alignment horizontal="left" vertical="center"/>
    </xf>
    <xf numFmtId="0" fontId="4" fillId="2" borderId="2" xfId="0" applyFont="1" applyFill="1" applyBorder="1" applyAlignment="1">
      <alignment vertical="center"/>
    </xf>
    <xf numFmtId="176" fontId="6" fillId="3" borderId="4" xfId="0" applyNumberFormat="1" applyFont="1" applyFill="1" applyBorder="1" applyAlignment="1">
      <alignment horizontal="right" vertical="center"/>
    </xf>
    <xf numFmtId="176" fontId="1" fillId="0" borderId="5" xfId="0" applyNumberFormat="1" applyFont="1" applyFill="1" applyBorder="1" applyAlignment="1"/>
    <xf numFmtId="176" fontId="6" fillId="2" borderId="6" xfId="0" applyNumberFormat="1" applyFont="1" applyFill="1" applyBorder="1" applyAlignment="1">
      <alignment horizontal="right" vertical="center"/>
    </xf>
    <xf numFmtId="176" fontId="6" fillId="2" borderId="2" xfId="0" applyNumberFormat="1" applyFont="1" applyFill="1" applyBorder="1" applyAlignment="1">
      <alignment horizontal="right" vertical="center"/>
    </xf>
    <xf numFmtId="0" fontId="5" fillId="3" borderId="2" xfId="0" applyFont="1" applyFill="1" applyBorder="1" applyAlignment="1">
      <alignment horizontal="center" vertical="center"/>
    </xf>
    <xf numFmtId="176" fontId="6" fillId="3" borderId="2" xfId="0" applyNumberFormat="1" applyFont="1" applyFill="1" applyBorder="1" applyAlignment="1">
      <alignment horizontal="right" vertical="center"/>
    </xf>
    <xf numFmtId="176" fontId="6" fillId="2" borderId="7" xfId="0" applyNumberFormat="1" applyFont="1" applyFill="1" applyBorder="1" applyAlignment="1">
      <alignment horizontal="right" vertical="center"/>
    </xf>
    <xf numFmtId="176" fontId="0" fillId="0" borderId="0" xfId="0" applyNumberFormat="1" applyFill="1" applyAlignment="1">
      <alignment vertical="center"/>
    </xf>
    <xf numFmtId="176" fontId="7" fillId="0" borderId="5" xfId="1" applyNumberFormat="1" applyFont="1" applyFill="1" applyBorder="1" applyAlignment="1">
      <alignment vertical="center" wrapText="1"/>
    </xf>
    <xf numFmtId="0" fontId="4" fillId="2" borderId="1" xfId="0" applyFont="1" applyFill="1" applyBorder="1" applyAlignment="1">
      <alignment horizontal="right" vertical="center"/>
    </xf>
    <xf numFmtId="176" fontId="6" fillId="2" borderId="3" xfId="0" applyNumberFormat="1" applyFont="1" applyFill="1" applyBorder="1" applyAlignment="1">
      <alignment horizontal="right" vertical="center"/>
    </xf>
    <xf numFmtId="176" fontId="6" fillId="2" borderId="4" xfId="0" applyNumberFormat="1" applyFont="1" applyFill="1" applyBorder="1" applyAlignment="1">
      <alignment horizontal="right" vertical="center"/>
    </xf>
    <xf numFmtId="0" fontId="1" fillId="0" borderId="0" xfId="67" applyAlignment="1"/>
    <xf numFmtId="0" fontId="8" fillId="0" borderId="0" xfId="67" applyFont="1" applyAlignment="1">
      <alignment horizontal="center" vertical="center"/>
    </xf>
    <xf numFmtId="0" fontId="1" fillId="0" borderId="0" xfId="67" applyFont="1" applyAlignment="1">
      <alignment horizontal="right"/>
    </xf>
    <xf numFmtId="0" fontId="1" fillId="0" borderId="5" xfId="67" applyBorder="1" applyAlignment="1">
      <alignment horizontal="center" vertical="center"/>
    </xf>
    <xf numFmtId="0" fontId="9" fillId="0" borderId="5" xfId="67" applyFont="1" applyBorder="1" applyAlignment="1">
      <alignment horizontal="center" vertical="center"/>
    </xf>
    <xf numFmtId="177" fontId="0" fillId="0" borderId="5" xfId="0" applyNumberFormat="1" applyBorder="1" applyAlignment="1">
      <alignment horizontal="center" vertical="center"/>
    </xf>
    <xf numFmtId="0" fontId="1" fillId="0" borderId="8" xfId="67" applyFont="1" applyFill="1" applyBorder="1" applyAlignment="1">
      <alignment horizontal="left" vertical="center" wrapText="1"/>
    </xf>
    <xf numFmtId="0" fontId="1" fillId="0" borderId="0" xfId="67" applyFont="1" applyFill="1" applyBorder="1" applyAlignment="1">
      <alignment horizontal="left" vertical="center" wrapText="1"/>
    </xf>
    <xf numFmtId="0" fontId="10" fillId="0" borderId="0" xfId="69" applyFont="1"/>
    <xf numFmtId="0" fontId="11" fillId="0" borderId="0" xfId="69" applyFont="1"/>
    <xf numFmtId="0" fontId="10" fillId="0" borderId="0" xfId="69" applyFont="1" applyAlignment="1">
      <alignment vertical="center"/>
    </xf>
    <xf numFmtId="0" fontId="12" fillId="0" borderId="0" xfId="69" applyFont="1" applyAlignment="1">
      <alignment vertical="center"/>
    </xf>
    <xf numFmtId="178" fontId="10" fillId="0" borderId="0" xfId="69" applyNumberFormat="1" applyFont="1"/>
    <xf numFmtId="0" fontId="12" fillId="0" borderId="0" xfId="69" applyFont="1" applyAlignment="1">
      <alignment horizontal="center"/>
    </xf>
    <xf numFmtId="0" fontId="1" fillId="0" borderId="0" xfId="69" applyFont="1"/>
    <xf numFmtId="0" fontId="13" fillId="0" borderId="0" xfId="70" applyFont="1" applyAlignment="1">
      <alignment horizontal="center" vertical="center" wrapText="1"/>
    </xf>
    <xf numFmtId="0" fontId="14" fillId="0" borderId="0" xfId="67" applyFont="1" applyAlignment="1">
      <alignment horizontal="center" vertical="center" wrapText="1"/>
    </xf>
    <xf numFmtId="0" fontId="10" fillId="0" borderId="0" xfId="70" applyFont="1">
      <alignment vertical="center"/>
    </xf>
    <xf numFmtId="0" fontId="1" fillId="0" borderId="9" xfId="70" applyFont="1" applyBorder="1" applyAlignment="1">
      <alignment horizontal="right" vertical="center"/>
    </xf>
    <xf numFmtId="0" fontId="12" fillId="0" borderId="10" xfId="70" applyFont="1" applyBorder="1" applyAlignment="1">
      <alignment horizontal="center" vertical="center"/>
    </xf>
    <xf numFmtId="0" fontId="9" fillId="0" borderId="11" xfId="70" applyFont="1" applyBorder="1" applyAlignment="1">
      <alignment horizontal="center" vertical="center"/>
    </xf>
    <xf numFmtId="0" fontId="1" fillId="0" borderId="8" xfId="67" applyBorder="1" applyAlignment="1">
      <alignment horizontal="center" vertical="center"/>
    </xf>
    <xf numFmtId="0" fontId="12" fillId="0" borderId="12" xfId="70" applyFont="1" applyBorder="1" applyAlignment="1">
      <alignment horizontal="center" vertical="center"/>
    </xf>
    <xf numFmtId="0" fontId="12" fillId="0" borderId="13" xfId="70" applyFont="1" applyBorder="1" applyAlignment="1">
      <alignment horizontal="center" vertical="center"/>
    </xf>
    <xf numFmtId="0" fontId="1" fillId="0" borderId="9" xfId="67" applyBorder="1" applyAlignment="1">
      <alignment horizontal="center" vertical="center"/>
    </xf>
    <xf numFmtId="0" fontId="12" fillId="0" borderId="5" xfId="69" applyFont="1" applyBorder="1" applyAlignment="1">
      <alignment horizontal="center" vertical="center"/>
    </xf>
    <xf numFmtId="179" fontId="12" fillId="0" borderId="5" xfId="69" applyNumberFormat="1" applyFont="1" applyBorder="1" applyAlignment="1">
      <alignment horizontal="right" vertical="center" shrinkToFit="1"/>
    </xf>
    <xf numFmtId="0" fontId="9" fillId="0" borderId="5" xfId="69" applyFont="1" applyBorder="1" applyAlignment="1">
      <alignment horizontal="left" vertical="center"/>
    </xf>
    <xf numFmtId="0" fontId="10" fillId="0" borderId="5" xfId="69" applyFont="1" applyBorder="1" applyAlignment="1">
      <alignment horizontal="left" vertical="center" shrinkToFit="1"/>
    </xf>
    <xf numFmtId="179" fontId="10" fillId="0" borderId="5" xfId="70" applyNumberFormat="1" applyFont="1" applyFill="1" applyBorder="1" applyAlignment="1">
      <alignment horizontal="right" vertical="center" shrinkToFit="1"/>
    </xf>
    <xf numFmtId="0" fontId="15" fillId="2" borderId="5" xfId="68" applyNumberFormat="1" applyFont="1" applyFill="1" applyBorder="1" applyAlignment="1" applyProtection="1">
      <alignment horizontal="center" vertical="center" wrapText="1" readingOrder="1"/>
      <protection locked="0"/>
    </xf>
    <xf numFmtId="0" fontId="12" fillId="0" borderId="5" xfId="69" applyFont="1" applyBorder="1" applyAlignment="1">
      <alignment horizontal="left" vertical="center" shrinkToFit="1"/>
    </xf>
    <xf numFmtId="179" fontId="12" fillId="0" borderId="5" xfId="70" applyNumberFormat="1" applyFont="1" applyFill="1" applyBorder="1" applyAlignment="1">
      <alignment horizontal="right" vertical="center" shrinkToFit="1"/>
    </xf>
    <xf numFmtId="0" fontId="10" fillId="0" borderId="5" xfId="69" applyFont="1" applyBorder="1" applyAlignment="1">
      <alignment vertical="center" shrinkToFit="1"/>
    </xf>
    <xf numFmtId="178" fontId="12" fillId="0" borderId="5" xfId="69" applyNumberFormat="1" applyFont="1" applyBorder="1" applyAlignment="1">
      <alignment vertical="center"/>
    </xf>
    <xf numFmtId="179" fontId="12" fillId="0" borderId="5" xfId="69" applyNumberFormat="1" applyFont="1" applyBorder="1" applyAlignment="1">
      <alignment vertical="center" shrinkToFit="1"/>
    </xf>
    <xf numFmtId="0" fontId="16" fillId="2" borderId="5" xfId="71" applyNumberFormat="1" applyFont="1" applyFill="1" applyBorder="1" applyAlignment="1" applyProtection="1">
      <alignment vertical="center"/>
    </xf>
    <xf numFmtId="179" fontId="10" fillId="0" borderId="5" xfId="69" applyNumberFormat="1" applyFont="1" applyBorder="1" applyAlignment="1">
      <alignment vertical="center" shrinkToFit="1"/>
    </xf>
    <xf numFmtId="0" fontId="15" fillId="2" borderId="5" xfId="71" applyNumberFormat="1" applyFont="1" applyFill="1" applyBorder="1" applyAlignment="1" applyProtection="1">
      <alignment vertical="center"/>
    </xf>
    <xf numFmtId="0" fontId="1" fillId="0" borderId="8" xfId="69" applyFont="1" applyFill="1" applyBorder="1" applyAlignment="1">
      <alignment horizontal="left"/>
    </xf>
    <xf numFmtId="0" fontId="10" fillId="0" borderId="9" xfId="70" applyFont="1" applyBorder="1" applyAlignment="1">
      <alignment horizontal="right" vertical="center"/>
    </xf>
    <xf numFmtId="0" fontId="1" fillId="0" borderId="14" xfId="67" applyBorder="1" applyAlignment="1">
      <alignment horizontal="center" vertical="center"/>
    </xf>
    <xf numFmtId="0" fontId="1" fillId="0" borderId="15" xfId="67" applyBorder="1" applyAlignment="1">
      <alignment horizontal="center" vertical="center"/>
    </xf>
    <xf numFmtId="178" fontId="10" fillId="0" borderId="0" xfId="69" applyNumberFormat="1" applyFont="1" applyAlignment="1">
      <alignment vertical="center"/>
    </xf>
    <xf numFmtId="0" fontId="17" fillId="0" borderId="0" xfId="0" applyFont="1" applyFill="1" applyAlignment="1">
      <alignment vertical="center"/>
    </xf>
    <xf numFmtId="0" fontId="18" fillId="4" borderId="0" xfId="0" applyFont="1" applyFill="1" applyAlignment="1">
      <alignment horizontal="left" vertical="center" wrapText="1"/>
    </xf>
    <xf numFmtId="0" fontId="19" fillId="0" borderId="0" xfId="0" applyFont="1" applyFill="1" applyAlignment="1">
      <alignment horizontal="left" vertical="top" wrapText="1"/>
    </xf>
    <xf numFmtId="0" fontId="20" fillId="4" borderId="0" xfId="0" applyFont="1" applyFill="1" applyAlignment="1">
      <alignment horizontal="center" vertical="center" wrapText="1"/>
    </xf>
    <xf numFmtId="0" fontId="19" fillId="0" borderId="9" xfId="0" applyFont="1" applyFill="1" applyBorder="1" applyAlignment="1">
      <alignment horizontal="left" vertical="top" wrapText="1"/>
    </xf>
    <xf numFmtId="0" fontId="19" fillId="4" borderId="15" xfId="0" applyFont="1" applyFill="1" applyBorder="1" applyAlignment="1">
      <alignment horizontal="center" vertical="center" wrapText="1"/>
    </xf>
    <xf numFmtId="0" fontId="19" fillId="4" borderId="15" xfId="0" applyFont="1" applyFill="1" applyBorder="1" applyAlignment="1">
      <alignment horizontal="left" vertical="center" wrapText="1"/>
    </xf>
    <xf numFmtId="180" fontId="21" fillId="5" borderId="15" xfId="0" applyNumberFormat="1" applyFont="1" applyFill="1" applyBorder="1" applyAlignment="1">
      <alignment horizontal="right" vertical="center" wrapText="1"/>
    </xf>
    <xf numFmtId="180" fontId="21" fillId="4" borderId="15" xfId="0" applyNumberFormat="1" applyFont="1" applyFill="1" applyBorder="1" applyAlignment="1">
      <alignment horizontal="right" vertical="center" wrapText="1"/>
    </xf>
    <xf numFmtId="180" fontId="21" fillId="4" borderId="15" xfId="0" applyNumberFormat="1" applyFont="1" applyFill="1" applyBorder="1" applyAlignment="1">
      <alignment horizontal="right" vertical="top" wrapText="1"/>
    </xf>
    <xf numFmtId="0" fontId="21" fillId="5" borderId="15" xfId="0" applyFont="1" applyFill="1" applyBorder="1" applyAlignment="1">
      <alignment horizontal="left" vertical="center" wrapText="1"/>
    </xf>
    <xf numFmtId="0" fontId="21" fillId="4" borderId="15" xfId="0" applyFont="1" applyFill="1" applyBorder="1" applyAlignment="1">
      <alignment horizontal="left" vertical="center" wrapText="1"/>
    </xf>
    <xf numFmtId="0" fontId="21" fillId="4" borderId="15" xfId="0" applyFont="1" applyFill="1" applyBorder="1" applyAlignment="1">
      <alignment horizontal="left" vertical="top" wrapText="1"/>
    </xf>
    <xf numFmtId="0" fontId="22" fillId="4" borderId="15" xfId="0" applyFont="1" applyFill="1" applyBorder="1" applyAlignment="1">
      <alignment horizontal="left" vertical="center" wrapText="1"/>
    </xf>
    <xf numFmtId="0" fontId="18" fillId="4" borderId="15" xfId="0" applyFont="1" applyFill="1" applyBorder="1" applyAlignment="1">
      <alignment horizontal="center" vertical="center" wrapText="1"/>
    </xf>
    <xf numFmtId="0" fontId="19" fillId="4" borderId="9" xfId="0" applyFont="1" applyFill="1" applyBorder="1" applyAlignment="1">
      <alignment horizontal="right" vertical="center" wrapText="1"/>
    </xf>
    <xf numFmtId="180" fontId="21" fillId="5" borderId="15" xfId="0" applyNumberFormat="1" applyFont="1" applyFill="1" applyBorder="1" applyAlignment="1">
      <alignment horizontal="right" vertical="top" wrapText="1"/>
    </xf>
    <xf numFmtId="0" fontId="21" fillId="5" borderId="15" xfId="0" applyFont="1" applyFill="1" applyBorder="1" applyAlignment="1">
      <alignment horizontal="left" vertical="top" wrapText="1"/>
    </xf>
    <xf numFmtId="0" fontId="19" fillId="4" borderId="0" xfId="0" applyFont="1" applyFill="1" applyAlignment="1">
      <alignment horizontal="left" vertical="center" wrapText="1"/>
    </xf>
    <xf numFmtId="0" fontId="19" fillId="4" borderId="0" xfId="0" applyFont="1" applyFill="1" applyAlignment="1">
      <alignment horizontal="right" vertical="center" wrapText="1"/>
    </xf>
    <xf numFmtId="0" fontId="19" fillId="4" borderId="9" xfId="0" applyFont="1" applyFill="1" applyBorder="1" applyAlignment="1">
      <alignment horizontal="left"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xf numFmtId="180" fontId="21" fillId="0" borderId="15" xfId="0" applyNumberFormat="1" applyFont="1" applyFill="1" applyBorder="1" applyAlignment="1">
      <alignment horizontal="right" vertical="center" wrapText="1"/>
    </xf>
    <xf numFmtId="181" fontId="21" fillId="0" borderId="15" xfId="0" applyNumberFormat="1" applyFont="1" applyFill="1" applyBorder="1" applyAlignment="1">
      <alignment horizontal="right" vertical="center" wrapText="1"/>
    </xf>
    <xf numFmtId="0" fontId="19" fillId="0" borderId="12"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12"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 fillId="0" borderId="0" xfId="0" applyFont="1" applyFill="1" applyAlignment="1">
      <alignment vertical="center"/>
    </xf>
    <xf numFmtId="0" fontId="23" fillId="0" borderId="0" xfId="0" applyFont="1" applyFill="1" applyAlignment="1">
      <alignment vertical="center"/>
    </xf>
    <xf numFmtId="0" fontId="9" fillId="0" borderId="0" xfId="0" applyFont="1" applyFill="1" applyAlignment="1">
      <alignment vertical="center" wrapText="1"/>
    </xf>
    <xf numFmtId="0" fontId="1" fillId="0" borderId="0" xfId="0" applyFont="1" applyFill="1" applyAlignment="1">
      <alignment vertical="center" wrapText="1"/>
    </xf>
    <xf numFmtId="0" fontId="24" fillId="0" borderId="0" xfId="0" applyFont="1" applyFill="1" applyAlignment="1">
      <alignment vertical="center"/>
    </xf>
    <xf numFmtId="0" fontId="25" fillId="0" borderId="0" xfId="0" applyFont="1" applyFill="1" applyAlignment="1">
      <alignment horizontal="center" vertical="center"/>
    </xf>
    <xf numFmtId="0" fontId="26" fillId="0" borderId="0" xfId="0" applyFont="1" applyFill="1" applyAlignment="1">
      <alignment horizontal="left"/>
    </xf>
    <xf numFmtId="0" fontId="26" fillId="0" borderId="0" xfId="0" applyFont="1" applyFill="1" applyAlignment="1">
      <alignment horizontal="right"/>
    </xf>
    <xf numFmtId="0" fontId="26" fillId="6" borderId="5" xfId="0" applyFont="1" applyFill="1" applyBorder="1" applyAlignment="1">
      <alignment vertical="center"/>
    </xf>
    <xf numFmtId="1" fontId="9" fillId="0" borderId="16" xfId="0" applyNumberFormat="1" applyFont="1" applyFill="1" applyBorder="1" applyAlignment="1">
      <alignment horizontal="left" vertical="center" wrapText="1"/>
    </xf>
    <xf numFmtId="182" fontId="27" fillId="0" borderId="5" xfId="66" applyNumberFormat="1" applyFont="1" applyFill="1" applyBorder="1" applyAlignment="1">
      <alignment vertical="center" wrapText="1"/>
    </xf>
    <xf numFmtId="1" fontId="1" fillId="0" borderId="16" xfId="0" applyNumberFormat="1" applyFont="1" applyFill="1" applyBorder="1" applyAlignment="1">
      <alignment horizontal="left" vertical="center" wrapText="1"/>
    </xf>
    <xf numFmtId="182" fontId="28" fillId="0" borderId="5" xfId="66" applyNumberFormat="1" applyFont="1" applyFill="1" applyBorder="1" applyAlignment="1">
      <alignment vertical="center"/>
    </xf>
    <xf numFmtId="0" fontId="1" fillId="0" borderId="16" xfId="0" applyFont="1" applyFill="1" applyBorder="1" applyAlignment="1">
      <alignment vertical="center" wrapText="1"/>
    </xf>
    <xf numFmtId="182" fontId="27" fillId="0" borderId="5" xfId="66" applyNumberFormat="1" applyFont="1" applyFill="1" applyBorder="1" applyAlignment="1">
      <alignment vertical="center"/>
    </xf>
    <xf numFmtId="1" fontId="1" fillId="0" borderId="16" xfId="0" applyNumberFormat="1"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8" fillId="0" borderId="0" xfId="0" applyNumberFormat="1" applyFont="1" applyFill="1" applyAlignment="1" applyProtection="1">
      <alignment horizontal="center" vertical="center"/>
    </xf>
    <xf numFmtId="0" fontId="29" fillId="0" borderId="0" xfId="0" applyNumberFormat="1" applyFont="1" applyFill="1" applyAlignment="1" applyProtection="1">
      <alignment horizontal="right" vertical="center"/>
    </xf>
    <xf numFmtId="0" fontId="30" fillId="0" borderId="5" xfId="0" applyNumberFormat="1" applyFont="1" applyFill="1" applyBorder="1" applyAlignment="1" applyProtection="1">
      <alignment horizontal="center" vertical="center"/>
    </xf>
    <xf numFmtId="176" fontId="30" fillId="0" borderId="5" xfId="0" applyNumberFormat="1" applyFont="1" applyFill="1" applyBorder="1" applyAlignment="1" applyProtection="1">
      <alignment horizontal="center" vertical="center"/>
    </xf>
    <xf numFmtId="0" fontId="29" fillId="0" borderId="5" xfId="0" applyNumberFormat="1" applyFont="1" applyFill="1" applyBorder="1" applyAlignment="1" applyProtection="1">
      <alignment horizontal="left" vertical="center"/>
    </xf>
    <xf numFmtId="176" fontId="31" fillId="0" borderId="5" xfId="0" applyNumberFormat="1" applyFont="1" applyFill="1" applyBorder="1" applyAlignment="1" applyProtection="1">
      <alignment horizontal="right" vertical="center"/>
    </xf>
    <xf numFmtId="0" fontId="30" fillId="0" borderId="5" xfId="0" applyNumberFormat="1" applyFont="1" applyFill="1" applyBorder="1" applyAlignment="1" applyProtection="1">
      <alignment horizontal="left" vertical="center"/>
    </xf>
    <xf numFmtId="176" fontId="31" fillId="0" borderId="5" xfId="0" applyNumberFormat="1" applyFont="1" applyFill="1" applyBorder="1" applyAlignment="1"/>
    <xf numFmtId="0" fontId="30" fillId="0" borderId="5" xfId="0" applyNumberFormat="1" applyFont="1" applyFill="1" applyBorder="1" applyAlignment="1" applyProtection="1">
      <alignment vertical="center"/>
    </xf>
    <xf numFmtId="0" fontId="29" fillId="0" borderId="5" xfId="0" applyNumberFormat="1" applyFont="1" applyFill="1" applyBorder="1" applyAlignment="1" applyProtection="1">
      <alignment vertical="center"/>
    </xf>
    <xf numFmtId="183" fontId="1" fillId="0" borderId="0" xfId="0" applyNumberFormat="1" applyFont="1" applyFill="1" applyAlignment="1">
      <alignment vertical="center" wrapText="1"/>
    </xf>
    <xf numFmtId="0" fontId="24" fillId="0" borderId="0" xfId="0" applyFont="1" applyFill="1" applyAlignment="1">
      <alignment horizontal="left" vertical="center" wrapText="1"/>
    </xf>
    <xf numFmtId="0" fontId="1" fillId="0" borderId="0" xfId="0" applyFont="1" applyFill="1" applyAlignment="1">
      <alignment horizontal="left" vertical="center" wrapText="1"/>
    </xf>
    <xf numFmtId="0" fontId="25" fillId="0" borderId="0" xfId="0" applyFont="1" applyFill="1" applyAlignment="1">
      <alignment horizontal="center" vertical="center" wrapText="1"/>
    </xf>
    <xf numFmtId="183" fontId="25" fillId="0" borderId="0" xfId="0" applyNumberFormat="1" applyFont="1" applyFill="1" applyAlignment="1">
      <alignment vertical="center" wrapText="1"/>
    </xf>
    <xf numFmtId="0" fontId="25" fillId="0" borderId="0" xfId="0" applyFont="1" applyFill="1" applyAlignment="1">
      <alignment vertical="center" wrapText="1"/>
    </xf>
    <xf numFmtId="0" fontId="18" fillId="0" borderId="0" xfId="0" applyFont="1" applyFill="1" applyAlignment="1">
      <alignment horizontal="left" vertical="center" wrapText="1"/>
    </xf>
    <xf numFmtId="0" fontId="18" fillId="0" borderId="0" xfId="0" applyFont="1" applyFill="1" applyAlignment="1">
      <alignment vertical="center" wrapText="1"/>
    </xf>
    <xf numFmtId="0" fontId="18" fillId="0" borderId="0" xfId="0" applyFont="1" applyFill="1" applyAlignment="1">
      <alignment horizontal="center" vertical="center" wrapText="1"/>
    </xf>
    <xf numFmtId="183" fontId="32" fillId="0" borderId="0" xfId="0" applyNumberFormat="1" applyFont="1" applyFill="1" applyAlignment="1">
      <alignment vertical="center" wrapText="1"/>
    </xf>
    <xf numFmtId="0" fontId="32" fillId="0" borderId="0" xfId="0" applyFont="1" applyFill="1" applyAlignment="1">
      <alignment horizontal="center" vertical="center" wrapText="1"/>
    </xf>
    <xf numFmtId="0" fontId="33" fillId="4" borderId="5"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33" fillId="4" borderId="5" xfId="0" applyFont="1" applyFill="1" applyBorder="1" applyAlignment="1">
      <alignment horizontal="left" vertical="center" wrapText="1"/>
    </xf>
    <xf numFmtId="180" fontId="33" fillId="0" borderId="5" xfId="0" applyNumberFormat="1" applyFont="1" applyFill="1" applyBorder="1" applyAlignment="1">
      <alignment horizontal="right" vertical="center" wrapText="1"/>
    </xf>
    <xf numFmtId="181" fontId="33" fillId="0" borderId="5" xfId="0" applyNumberFormat="1" applyFont="1" applyFill="1" applyBorder="1" applyAlignment="1">
      <alignment horizontal="right" vertical="center" wrapText="1"/>
    </xf>
    <xf numFmtId="0" fontId="34" fillId="0" borderId="0" xfId="0" applyFont="1" applyFill="1">
      <alignment vertical="center"/>
    </xf>
    <xf numFmtId="0" fontId="35" fillId="0" borderId="0" xfId="0" applyFont="1" applyFill="1">
      <alignment vertical="center"/>
    </xf>
    <xf numFmtId="0" fontId="36" fillId="0" borderId="0" xfId="0" applyFont="1" applyFill="1" applyAlignment="1">
      <alignment horizontal="center" vertical="center"/>
    </xf>
    <xf numFmtId="0" fontId="18" fillId="0" borderId="9" xfId="0" applyFont="1" applyFill="1" applyBorder="1" applyAlignment="1">
      <alignment horizontal="left"/>
    </xf>
    <xf numFmtId="0" fontId="18" fillId="0" borderId="9" xfId="0" applyFont="1" applyFill="1" applyBorder="1" applyAlignment="1">
      <alignment vertical="center"/>
    </xf>
    <xf numFmtId="0" fontId="18" fillId="0" borderId="9" xfId="0" applyFont="1" applyFill="1" applyBorder="1" applyAlignment="1">
      <alignment horizontal="right"/>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43" fontId="1" fillId="0" borderId="5" xfId="1" applyFont="1" applyFill="1" applyBorder="1" applyAlignment="1">
      <alignment vertical="center" wrapText="1"/>
    </xf>
    <xf numFmtId="0" fontId="1" fillId="0" borderId="5" xfId="0" applyFont="1" applyFill="1" applyBorder="1" applyAlignment="1">
      <alignment vertical="center"/>
    </xf>
    <xf numFmtId="0" fontId="24" fillId="0" borderId="0" xfId="0" applyFont="1" applyFill="1" applyAlignment="1">
      <alignment horizontal="left" vertical="center"/>
    </xf>
    <xf numFmtId="0" fontId="37" fillId="0" borderId="0" xfId="0" applyFont="1" applyFill="1" applyAlignment="1">
      <alignment horizontal="center" vertical="center"/>
    </xf>
    <xf numFmtId="0" fontId="18" fillId="0" borderId="0" xfId="0" applyFont="1" applyFill="1" applyAlignment="1">
      <alignment horizontal="left"/>
    </xf>
    <xf numFmtId="0" fontId="18" fillId="0" borderId="0" xfId="0" applyFont="1" applyFill="1" applyAlignment="1">
      <alignment vertical="center"/>
    </xf>
    <xf numFmtId="0" fontId="18" fillId="0" borderId="0" xfId="0" applyFont="1" applyFill="1" applyAlignment="1">
      <alignment horizontal="right"/>
    </xf>
    <xf numFmtId="0" fontId="38" fillId="0" borderId="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2" xfId="0" applyFont="1" applyFill="1" applyBorder="1" applyAlignment="1">
      <alignment horizontal="center" vertical="center"/>
    </xf>
    <xf numFmtId="43" fontId="1" fillId="0" borderId="18" xfId="1" applyFont="1" applyFill="1" applyBorder="1" applyAlignment="1">
      <alignment horizontal="center" vertical="center"/>
    </xf>
    <xf numFmtId="43" fontId="1" fillId="0" borderId="5" xfId="1" applyFont="1" applyFill="1" applyBorder="1" applyAlignment="1">
      <alignment horizontal="center" vertical="center" wrapText="1"/>
    </xf>
    <xf numFmtId="0" fontId="1" fillId="0" borderId="5" xfId="1" applyNumberFormat="1" applyFont="1" applyFill="1" applyBorder="1" applyAlignment="1">
      <alignment horizontal="center" vertical="center"/>
    </xf>
    <xf numFmtId="43" fontId="1" fillId="0" borderId="5" xfId="1" applyFont="1" applyFill="1" applyBorder="1" applyAlignment="1">
      <alignment horizontal="center" vertical="center"/>
    </xf>
    <xf numFmtId="43" fontId="1" fillId="0" borderId="5" xfId="1" applyFont="1" applyFill="1" applyBorder="1" applyAlignment="1">
      <alignment vertical="center"/>
    </xf>
    <xf numFmtId="184" fontId="1" fillId="0" borderId="5" xfId="1" applyNumberFormat="1" applyFont="1" applyFill="1" applyBorder="1" applyAlignment="1">
      <alignment horizontal="center" vertical="center"/>
    </xf>
    <xf numFmtId="10" fontId="1" fillId="0" borderId="5" xfId="1" applyNumberFormat="1" applyFont="1" applyFill="1" applyBorder="1" applyAlignment="1">
      <alignment horizontal="center" vertical="center"/>
    </xf>
    <xf numFmtId="178" fontId="1" fillId="0" borderId="5" xfId="0" applyNumberFormat="1" applyFont="1" applyFill="1" applyBorder="1" applyAlignment="1">
      <alignment horizontal="center" vertical="center"/>
    </xf>
    <xf numFmtId="10" fontId="1" fillId="0" borderId="5" xfId="0" applyNumberFormat="1" applyFont="1" applyFill="1" applyBorder="1" applyAlignment="1">
      <alignment horizontal="center" vertical="center"/>
    </xf>
    <xf numFmtId="9" fontId="1" fillId="0" borderId="0" xfId="0" applyNumberFormat="1" applyFont="1" applyFill="1" applyAlignment="1">
      <alignment horizontal="center" vertical="center"/>
    </xf>
    <xf numFmtId="0" fontId="24" fillId="0" borderId="0" xfId="0" applyFont="1" applyFill="1" applyAlignment="1">
      <alignment horizontal="center" vertical="center"/>
    </xf>
    <xf numFmtId="9" fontId="37" fillId="0" borderId="0" xfId="0" applyNumberFormat="1" applyFont="1" applyFill="1" applyAlignment="1">
      <alignment horizontal="center" vertical="center"/>
    </xf>
    <xf numFmtId="0" fontId="18" fillId="0" borderId="0" xfId="0" applyFont="1" applyFill="1" applyAlignment="1"/>
    <xf numFmtId="9" fontId="18" fillId="0" borderId="0" xfId="0" applyNumberFormat="1" applyFont="1" applyFill="1" applyAlignment="1">
      <alignment horizontal="center" vertical="center"/>
    </xf>
    <xf numFmtId="9" fontId="1" fillId="0" borderId="5" xfId="1" applyNumberFormat="1" applyFont="1" applyFill="1" applyBorder="1" applyAlignment="1">
      <alignment horizontal="center" vertical="center" wrapText="1"/>
    </xf>
    <xf numFmtId="9" fontId="1" fillId="0" borderId="5" xfId="1" applyNumberFormat="1" applyFont="1" applyFill="1" applyBorder="1" applyAlignment="1">
      <alignment horizontal="center" vertical="center"/>
    </xf>
    <xf numFmtId="43" fontId="1" fillId="0" borderId="5" xfId="1" applyFont="1" applyFill="1" applyBorder="1">
      <alignment vertical="center"/>
    </xf>
    <xf numFmtId="0" fontId="0" fillId="0" borderId="0" xfId="0" applyFill="1">
      <alignment vertical="center"/>
    </xf>
    <xf numFmtId="0" fontId="1" fillId="0" borderId="19" xfId="0" applyFont="1" applyFill="1" applyBorder="1" applyAlignment="1">
      <alignment horizontal="center" vertical="center"/>
    </xf>
    <xf numFmtId="10" fontId="1" fillId="0" borderId="5" xfId="1" applyNumberFormat="1" applyFont="1" applyFill="1" applyBorder="1">
      <alignment vertical="center"/>
    </xf>
    <xf numFmtId="43" fontId="1" fillId="0" borderId="5" xfId="1" applyFont="1" applyFill="1" applyBorder="1" applyAlignment="1">
      <alignment horizontal="left" vertical="center"/>
    </xf>
    <xf numFmtId="0" fontId="1" fillId="0" borderId="5" xfId="1" applyNumberFormat="1" applyFont="1" applyFill="1" applyBorder="1" applyAlignment="1">
      <alignment horizontal="left" vertical="center" indent="3"/>
    </xf>
    <xf numFmtId="10" fontId="1" fillId="0" borderId="0" xfId="0" applyNumberFormat="1" applyFont="1" applyFill="1" applyAlignment="1">
      <alignment vertical="center"/>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90" xfId="49"/>
    <cellStyle name="常规 195" xfId="50"/>
    <cellStyle name="常规 187" xfId="51"/>
    <cellStyle name="常规 192" xfId="52"/>
    <cellStyle name="常规 193" xfId="53"/>
    <cellStyle name="常规 188" xfId="54"/>
    <cellStyle name="常规 194" xfId="55"/>
    <cellStyle name="常规 189" xfId="56"/>
    <cellStyle name="常规 179" xfId="57"/>
    <cellStyle name="常规 184" xfId="58"/>
    <cellStyle name="常规_全县汇总（定案）_2007全县预算汇总表(审定稿)_2010预算常委会审定方案" xfId="59"/>
    <cellStyle name="常规 178" xfId="60"/>
    <cellStyle name="常规 175" xfId="61"/>
    <cellStyle name="常规 180" xfId="62"/>
    <cellStyle name="常规 182" xfId="63"/>
    <cellStyle name="常规 191" xfId="64"/>
    <cellStyle name="常规 205" xfId="65"/>
    <cellStyle name="常规_200404安顺！" xfId="66"/>
    <cellStyle name="常规 3" xfId="67"/>
    <cellStyle name="常规 84" xfId="68"/>
    <cellStyle name="常规_表格(附件一)修改（正式）元月13日s 2 3" xfId="69"/>
    <cellStyle name="常规_2007.12（送人大） 2 3" xfId="70"/>
    <cellStyle name="常规 85 2" xfId="7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customXml" Target="../customXml/item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selection activeCell="N6" sqref="N6"/>
    </sheetView>
  </sheetViews>
  <sheetFormatPr defaultColWidth="9" defaultRowHeight="14.25"/>
  <cols>
    <col min="1" max="1" width="8.38333333333333" style="115" customWidth="1"/>
    <col min="2" max="2" width="36.8833333333333" style="99" customWidth="1"/>
    <col min="3" max="3" width="15.3833333333333" style="99" customWidth="1"/>
    <col min="4" max="4" width="18.6333333333333" style="99" customWidth="1"/>
    <col min="5" max="5" width="12.6333333333333" style="99" customWidth="1"/>
    <col min="6" max="6" width="13.75" style="99" customWidth="1"/>
    <col min="7" max="16384" width="9" style="99"/>
  </cols>
  <sheetData>
    <row r="1" s="99" customFormat="1" spans="1:1">
      <c r="A1" s="174" t="s">
        <v>0</v>
      </c>
    </row>
    <row r="2" s="99" customFormat="1" ht="54.75" customHeight="1" spans="1:6">
      <c r="A2" s="154" t="s">
        <v>1</v>
      </c>
      <c r="B2" s="154"/>
      <c r="C2" s="154"/>
      <c r="D2" s="154"/>
      <c r="E2" s="154"/>
      <c r="F2" s="154"/>
    </row>
    <row r="3" s="99" customFormat="1" ht="18.75" customHeight="1" spans="1:6">
      <c r="A3" s="155" t="s">
        <v>2</v>
      </c>
      <c r="B3" s="176"/>
      <c r="C3" s="156"/>
      <c r="D3" s="156"/>
      <c r="E3" s="156"/>
      <c r="F3" s="157" t="s">
        <v>3</v>
      </c>
    </row>
    <row r="4" s="99" customFormat="1" ht="24" customHeight="1" spans="1:6">
      <c r="A4" s="159" t="s">
        <v>4</v>
      </c>
      <c r="B4" s="159" t="s">
        <v>5</v>
      </c>
      <c r="C4" s="159" t="s">
        <v>6</v>
      </c>
      <c r="D4" s="182" t="s">
        <v>7</v>
      </c>
      <c r="E4" s="161"/>
      <c r="F4" s="162"/>
    </row>
    <row r="5" s="99" customFormat="1" ht="24" customHeight="1" spans="1:6">
      <c r="A5" s="163"/>
      <c r="B5" s="163"/>
      <c r="C5" s="163"/>
      <c r="D5" s="180" t="s">
        <v>8</v>
      </c>
      <c r="E5" s="180" t="s">
        <v>9</v>
      </c>
      <c r="F5" s="180" t="s">
        <v>10</v>
      </c>
    </row>
    <row r="6" s="115" customFormat="1" ht="24" customHeight="1" spans="1:6">
      <c r="A6" s="163" t="s">
        <v>11</v>
      </c>
      <c r="B6" s="163">
        <v>1</v>
      </c>
      <c r="C6" s="163">
        <v>2</v>
      </c>
      <c r="D6" s="166">
        <v>3</v>
      </c>
      <c r="E6" s="167" t="s">
        <v>12</v>
      </c>
      <c r="F6" s="167" t="s">
        <v>13</v>
      </c>
    </row>
    <row r="7" s="99" customFormat="1" ht="24" customHeight="1" spans="1:6">
      <c r="A7" s="167" t="s">
        <v>14</v>
      </c>
      <c r="B7" s="168"/>
      <c r="C7" s="180">
        <f>C8+C24</f>
        <v>193033</v>
      </c>
      <c r="D7" s="180">
        <v>126213</v>
      </c>
      <c r="E7" s="183">
        <f>F7/D7</f>
        <v>0.529422484213195</v>
      </c>
      <c r="F7" s="180">
        <f>C7-D7</f>
        <v>66820</v>
      </c>
    </row>
    <row r="8" s="99" customFormat="1" ht="24" customHeight="1" spans="1:6">
      <c r="A8" s="166" t="s">
        <v>15</v>
      </c>
      <c r="B8" s="180" t="s">
        <v>16</v>
      </c>
      <c r="C8" s="180">
        <f>SUM(C9:C23)</f>
        <v>74927</v>
      </c>
      <c r="D8" s="180">
        <v>70704</v>
      </c>
      <c r="E8" s="183">
        <f t="shared" ref="E8:E31" si="0">F8/D8</f>
        <v>0.0597278796107717</v>
      </c>
      <c r="F8" s="180">
        <f t="shared" ref="F8:F31" si="1">C8-D8</f>
        <v>4223</v>
      </c>
    </row>
    <row r="9" s="99" customFormat="1" ht="24" customHeight="1" spans="1:6">
      <c r="A9" s="166">
        <v>1</v>
      </c>
      <c r="B9" s="180" t="s">
        <v>17</v>
      </c>
      <c r="C9" s="180">
        <v>27762</v>
      </c>
      <c r="D9" s="180">
        <v>18944</v>
      </c>
      <c r="E9" s="183">
        <f t="shared" si="0"/>
        <v>0.465477195945946</v>
      </c>
      <c r="F9" s="180">
        <f t="shared" si="1"/>
        <v>8818</v>
      </c>
    </row>
    <row r="10" s="99" customFormat="1" ht="24" customHeight="1" spans="1:6">
      <c r="A10" s="166">
        <v>2</v>
      </c>
      <c r="B10" s="180" t="s">
        <v>18</v>
      </c>
      <c r="C10" s="180">
        <v>7913</v>
      </c>
      <c r="D10" s="180">
        <v>7203</v>
      </c>
      <c r="E10" s="183">
        <f t="shared" si="0"/>
        <v>0.0985700402610024</v>
      </c>
      <c r="F10" s="180">
        <f t="shared" si="1"/>
        <v>710</v>
      </c>
    </row>
    <row r="11" s="99" customFormat="1" ht="24" customHeight="1" spans="1:6">
      <c r="A11" s="166">
        <v>3</v>
      </c>
      <c r="B11" s="180" t="s">
        <v>19</v>
      </c>
      <c r="C11" s="180">
        <v>2711</v>
      </c>
      <c r="D11" s="180">
        <v>3175</v>
      </c>
      <c r="E11" s="183">
        <f t="shared" si="0"/>
        <v>-0.146141732283465</v>
      </c>
      <c r="F11" s="180">
        <f t="shared" si="1"/>
        <v>-464</v>
      </c>
    </row>
    <row r="12" s="99" customFormat="1" ht="24" customHeight="1" spans="1:6">
      <c r="A12" s="166">
        <v>4</v>
      </c>
      <c r="B12" s="180" t="s">
        <v>20</v>
      </c>
      <c r="C12" s="180">
        <v>461</v>
      </c>
      <c r="D12" s="180">
        <v>2806</v>
      </c>
      <c r="E12" s="183">
        <f t="shared" si="0"/>
        <v>-0.835709194583036</v>
      </c>
      <c r="F12" s="180">
        <f t="shared" si="1"/>
        <v>-2345</v>
      </c>
    </row>
    <row r="13" s="99" customFormat="1" ht="24" customHeight="1" spans="1:6">
      <c r="A13" s="166">
        <v>5</v>
      </c>
      <c r="B13" s="180" t="s">
        <v>21</v>
      </c>
      <c r="C13" s="180">
        <v>7298</v>
      </c>
      <c r="D13" s="180">
        <v>7261</v>
      </c>
      <c r="E13" s="183">
        <f t="shared" si="0"/>
        <v>0.00509571684341</v>
      </c>
      <c r="F13" s="180">
        <f t="shared" si="1"/>
        <v>37</v>
      </c>
    </row>
    <row r="14" s="99" customFormat="1" ht="24" customHeight="1" spans="1:6">
      <c r="A14" s="166">
        <v>6</v>
      </c>
      <c r="B14" s="180" t="s">
        <v>22</v>
      </c>
      <c r="C14" s="180">
        <v>5992</v>
      </c>
      <c r="D14" s="180">
        <v>6759</v>
      </c>
      <c r="E14" s="183">
        <f t="shared" si="0"/>
        <v>-0.113478325196035</v>
      </c>
      <c r="F14" s="180">
        <f t="shared" si="1"/>
        <v>-767</v>
      </c>
    </row>
    <row r="15" s="99" customFormat="1" ht="24" customHeight="1" spans="1:6">
      <c r="A15" s="166">
        <v>7</v>
      </c>
      <c r="B15" s="180" t="s">
        <v>23</v>
      </c>
      <c r="C15" s="180">
        <v>1728</v>
      </c>
      <c r="D15" s="180">
        <v>2548</v>
      </c>
      <c r="E15" s="183">
        <f t="shared" si="0"/>
        <v>-0.32182103610675</v>
      </c>
      <c r="F15" s="180">
        <f t="shared" si="1"/>
        <v>-820</v>
      </c>
    </row>
    <row r="16" s="99" customFormat="1" ht="24" customHeight="1" spans="1:6">
      <c r="A16" s="166">
        <v>8</v>
      </c>
      <c r="B16" s="180" t="s">
        <v>24</v>
      </c>
      <c r="C16" s="180">
        <v>3092</v>
      </c>
      <c r="D16" s="180">
        <v>3572</v>
      </c>
      <c r="E16" s="183">
        <f t="shared" si="0"/>
        <v>-0.13437849944009</v>
      </c>
      <c r="F16" s="180">
        <f t="shared" si="1"/>
        <v>-480</v>
      </c>
    </row>
    <row r="17" s="99" customFormat="1" ht="24" customHeight="1" spans="1:6">
      <c r="A17" s="166">
        <v>9</v>
      </c>
      <c r="B17" s="180" t="s">
        <v>25</v>
      </c>
      <c r="C17" s="180">
        <v>2744</v>
      </c>
      <c r="D17" s="180">
        <v>5117</v>
      </c>
      <c r="E17" s="183">
        <f t="shared" si="0"/>
        <v>-0.46374829001368</v>
      </c>
      <c r="F17" s="180">
        <f t="shared" si="1"/>
        <v>-2373</v>
      </c>
    </row>
    <row r="18" s="99" customFormat="1" ht="24" customHeight="1" spans="1:6">
      <c r="A18" s="166">
        <v>10</v>
      </c>
      <c r="B18" s="180" t="s">
        <v>26</v>
      </c>
      <c r="C18" s="180">
        <v>5495</v>
      </c>
      <c r="D18" s="180">
        <v>5120</v>
      </c>
      <c r="E18" s="183">
        <f t="shared" si="0"/>
        <v>0.0732421875</v>
      </c>
      <c r="F18" s="180">
        <f t="shared" si="1"/>
        <v>375</v>
      </c>
    </row>
    <row r="19" s="99" customFormat="1" ht="24" customHeight="1" spans="1:6">
      <c r="A19" s="166">
        <v>11</v>
      </c>
      <c r="B19" s="180" t="s">
        <v>27</v>
      </c>
      <c r="C19" s="180">
        <v>211</v>
      </c>
      <c r="D19" s="180">
        <v>460</v>
      </c>
      <c r="E19" s="183">
        <f t="shared" si="0"/>
        <v>-0.541304347826087</v>
      </c>
      <c r="F19" s="180">
        <f t="shared" si="1"/>
        <v>-249</v>
      </c>
    </row>
    <row r="20" s="99" customFormat="1" ht="24" customHeight="1" spans="1:6">
      <c r="A20" s="166">
        <v>12</v>
      </c>
      <c r="B20" s="180" t="s">
        <v>28</v>
      </c>
      <c r="C20" s="180">
        <v>8285</v>
      </c>
      <c r="D20" s="180">
        <v>6724</v>
      </c>
      <c r="E20" s="183">
        <f t="shared" si="0"/>
        <v>0.232153480071386</v>
      </c>
      <c r="F20" s="180">
        <f t="shared" si="1"/>
        <v>1561</v>
      </c>
    </row>
    <row r="21" s="99" customFormat="1" ht="24" customHeight="1" spans="1:6">
      <c r="A21" s="166">
        <v>13</v>
      </c>
      <c r="B21" s="180" t="s">
        <v>29</v>
      </c>
      <c r="C21" s="180">
        <v>1111</v>
      </c>
      <c r="D21" s="180">
        <v>951</v>
      </c>
      <c r="E21" s="183">
        <f t="shared" si="0"/>
        <v>0.168243953732913</v>
      </c>
      <c r="F21" s="180">
        <f t="shared" si="1"/>
        <v>160</v>
      </c>
    </row>
    <row r="22" s="99" customFormat="1" ht="24" customHeight="1" spans="1:10">
      <c r="A22" s="166">
        <v>14</v>
      </c>
      <c r="B22" s="180" t="s">
        <v>30</v>
      </c>
      <c r="C22" s="180">
        <v>122</v>
      </c>
      <c r="D22" s="180">
        <v>168</v>
      </c>
      <c r="E22" s="183">
        <f t="shared" si="0"/>
        <v>-0.273809523809524</v>
      </c>
      <c r="F22" s="180">
        <f t="shared" si="1"/>
        <v>-46</v>
      </c>
      <c r="J22" s="103"/>
    </row>
    <row r="23" s="99" customFormat="1" ht="24" customHeight="1" spans="1:6">
      <c r="A23" s="166">
        <v>15</v>
      </c>
      <c r="B23" s="180" t="s">
        <v>31</v>
      </c>
      <c r="C23" s="180">
        <v>2</v>
      </c>
      <c r="D23" s="180">
        <v>-104</v>
      </c>
      <c r="E23" s="183">
        <f t="shared" si="0"/>
        <v>-1.01923076923077</v>
      </c>
      <c r="F23" s="180">
        <f t="shared" si="1"/>
        <v>106</v>
      </c>
    </row>
    <row r="24" s="99" customFormat="1" ht="24" customHeight="1" spans="1:6">
      <c r="A24" s="166" t="s">
        <v>32</v>
      </c>
      <c r="B24" s="180" t="s">
        <v>33</v>
      </c>
      <c r="C24" s="180">
        <f>SUM(C25:C31)</f>
        <v>118106</v>
      </c>
      <c r="D24" s="180">
        <v>55509</v>
      </c>
      <c r="E24" s="183">
        <f t="shared" si="0"/>
        <v>1.12769100506224</v>
      </c>
      <c r="F24" s="180">
        <f t="shared" si="1"/>
        <v>62597</v>
      </c>
    </row>
    <row r="25" s="99" customFormat="1" ht="24" customHeight="1" spans="1:6">
      <c r="A25" s="166">
        <v>1</v>
      </c>
      <c r="B25" s="180" t="s">
        <v>34</v>
      </c>
      <c r="C25" s="180">
        <v>5521</v>
      </c>
      <c r="D25" s="180">
        <v>5382</v>
      </c>
      <c r="E25" s="183">
        <f t="shared" si="0"/>
        <v>0.0258268301746563</v>
      </c>
      <c r="F25" s="180">
        <f t="shared" si="1"/>
        <v>139</v>
      </c>
    </row>
    <row r="26" s="99" customFormat="1" ht="24" customHeight="1" spans="1:6">
      <c r="A26" s="166">
        <v>2</v>
      </c>
      <c r="B26" s="180" t="s">
        <v>35</v>
      </c>
      <c r="C26" s="180">
        <v>4603</v>
      </c>
      <c r="D26" s="180">
        <v>3191</v>
      </c>
      <c r="E26" s="183">
        <f t="shared" si="0"/>
        <v>0.44249451582576</v>
      </c>
      <c r="F26" s="180">
        <f t="shared" si="1"/>
        <v>1412</v>
      </c>
    </row>
    <row r="27" s="99" customFormat="1" ht="24" customHeight="1" spans="1:6">
      <c r="A27" s="166">
        <v>3</v>
      </c>
      <c r="B27" s="180" t="s">
        <v>36</v>
      </c>
      <c r="C27" s="180">
        <v>6197</v>
      </c>
      <c r="D27" s="180">
        <v>4033</v>
      </c>
      <c r="E27" s="183">
        <f t="shared" si="0"/>
        <v>0.536573270518225</v>
      </c>
      <c r="F27" s="180">
        <f t="shared" si="1"/>
        <v>2164</v>
      </c>
    </row>
    <row r="28" s="99" customFormat="1" ht="24" customHeight="1" spans="1:6">
      <c r="A28" s="166">
        <v>4</v>
      </c>
      <c r="B28" s="180" t="s">
        <v>37</v>
      </c>
      <c r="C28" s="180"/>
      <c r="D28" s="180">
        <v>0</v>
      </c>
      <c r="E28" s="180" t="s">
        <v>38</v>
      </c>
      <c r="F28" s="180">
        <f t="shared" si="1"/>
        <v>0</v>
      </c>
    </row>
    <row r="29" s="99" customFormat="1" ht="24" customHeight="1" spans="1:6">
      <c r="A29" s="166">
        <v>5</v>
      </c>
      <c r="B29" s="180" t="s">
        <v>39</v>
      </c>
      <c r="C29" s="180">
        <v>101544</v>
      </c>
      <c r="D29" s="180">
        <v>42853</v>
      </c>
      <c r="E29" s="183">
        <f t="shared" si="0"/>
        <v>1.36958906027583</v>
      </c>
      <c r="F29" s="180">
        <f t="shared" si="1"/>
        <v>58691</v>
      </c>
    </row>
    <row r="30" s="99" customFormat="1" ht="24" customHeight="1" spans="1:6">
      <c r="A30" s="166">
        <v>6</v>
      </c>
      <c r="B30" s="180" t="s">
        <v>40</v>
      </c>
      <c r="C30" s="180"/>
      <c r="D30" s="180">
        <v>0</v>
      </c>
      <c r="E30" s="180" t="s">
        <v>38</v>
      </c>
      <c r="F30" s="180">
        <f t="shared" si="1"/>
        <v>0</v>
      </c>
    </row>
    <row r="31" s="99" customFormat="1" ht="24" customHeight="1" spans="1:6">
      <c r="A31" s="166">
        <v>7</v>
      </c>
      <c r="B31" s="180" t="s">
        <v>41</v>
      </c>
      <c r="C31" s="180">
        <v>241</v>
      </c>
      <c r="D31" s="180">
        <v>50</v>
      </c>
      <c r="E31" s="183">
        <f t="shared" si="0"/>
        <v>3.82</v>
      </c>
      <c r="F31" s="180">
        <f t="shared" si="1"/>
        <v>191</v>
      </c>
    </row>
    <row r="32" ht="24" customHeight="1" spans="5:5">
      <c r="E32" s="186"/>
    </row>
  </sheetData>
  <mergeCells count="6">
    <mergeCell ref="A2:F2"/>
    <mergeCell ref="D4:F4"/>
    <mergeCell ref="A7:B7"/>
    <mergeCell ref="A4:A5"/>
    <mergeCell ref="B4:B5"/>
    <mergeCell ref="C4:C5"/>
  </mergeCells>
  <printOptions horizontalCentered="1"/>
  <pageMargins left="0.751388888888889" right="0.751388888888889" top="1" bottom="1" header="0.5" footer="0.5"/>
  <pageSetup paperSize="9" scale="83"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4"/>
  <sheetViews>
    <sheetView topLeftCell="C1" workbookViewId="0">
      <selection activeCell="O10" sqref="O10"/>
    </sheetView>
  </sheetViews>
  <sheetFormatPr defaultColWidth="9" defaultRowHeight="13.5"/>
  <cols>
    <col min="1" max="1" width="6.15" style="69" customWidth="1"/>
    <col min="2" max="2" width="22.425" style="69" customWidth="1"/>
    <col min="3" max="18" width="13.675" style="69" customWidth="1"/>
    <col min="19" max="16384" width="9" style="69"/>
  </cols>
  <sheetData>
    <row r="1" s="69" customFormat="1" ht="23" customHeight="1" spans="1:18">
      <c r="A1" s="70" t="s">
        <v>929</v>
      </c>
      <c r="B1" s="70"/>
      <c r="C1" s="71" t="s">
        <v>324</v>
      </c>
      <c r="D1" s="71" t="s">
        <v>324</v>
      </c>
      <c r="E1" s="71" t="s">
        <v>324</v>
      </c>
      <c r="F1" s="71" t="s">
        <v>324</v>
      </c>
      <c r="G1" s="71" t="s">
        <v>324</v>
      </c>
      <c r="H1" s="71" t="s">
        <v>324</v>
      </c>
      <c r="I1" s="71" t="s">
        <v>324</v>
      </c>
      <c r="J1" s="71" t="s">
        <v>324</v>
      </c>
      <c r="K1" s="71" t="s">
        <v>324</v>
      </c>
      <c r="L1" s="71" t="s">
        <v>324</v>
      </c>
      <c r="M1" s="71" t="s">
        <v>324</v>
      </c>
      <c r="N1" s="71" t="s">
        <v>324</v>
      </c>
      <c r="O1" s="71" t="s">
        <v>324</v>
      </c>
      <c r="P1" s="71" t="s">
        <v>324</v>
      </c>
      <c r="Q1" s="71" t="s">
        <v>324</v>
      </c>
      <c r="R1" s="71" t="s">
        <v>324</v>
      </c>
    </row>
    <row r="2" s="69" customFormat="1" ht="23" customHeight="1" spans="1:18">
      <c r="A2" s="72" t="s">
        <v>930</v>
      </c>
      <c r="B2" s="72"/>
      <c r="C2" s="72"/>
      <c r="D2" s="72"/>
      <c r="E2" s="72"/>
      <c r="F2" s="72"/>
      <c r="G2" s="72"/>
      <c r="H2" s="72"/>
      <c r="I2" s="72"/>
      <c r="J2" s="72"/>
      <c r="K2" s="72"/>
      <c r="L2" s="72"/>
      <c r="M2" s="72"/>
      <c r="N2" s="72"/>
      <c r="O2" s="72"/>
      <c r="P2" s="72"/>
      <c r="Q2" s="72"/>
      <c r="R2" s="72"/>
    </row>
    <row r="3" s="69" customFormat="1" ht="23" customHeight="1" spans="1:18">
      <c r="A3" s="73" t="s">
        <v>324</v>
      </c>
      <c r="B3" s="73" t="s">
        <v>324</v>
      </c>
      <c r="C3" s="73" t="s">
        <v>324</v>
      </c>
      <c r="D3" s="73" t="s">
        <v>324</v>
      </c>
      <c r="E3" s="73" t="s">
        <v>324</v>
      </c>
      <c r="F3" s="73" t="s">
        <v>324</v>
      </c>
      <c r="G3" s="73" t="s">
        <v>324</v>
      </c>
      <c r="H3" s="73" t="s">
        <v>324</v>
      </c>
      <c r="I3" s="73" t="s">
        <v>324</v>
      </c>
      <c r="J3" s="73" t="s">
        <v>324</v>
      </c>
      <c r="K3" s="73" t="s">
        <v>324</v>
      </c>
      <c r="L3" s="73" t="s">
        <v>324</v>
      </c>
      <c r="M3" s="73" t="s">
        <v>324</v>
      </c>
      <c r="N3" s="73" t="s">
        <v>324</v>
      </c>
      <c r="O3" s="73" t="s">
        <v>324</v>
      </c>
      <c r="P3" s="73" t="s">
        <v>324</v>
      </c>
      <c r="Q3" s="73" t="s">
        <v>324</v>
      </c>
      <c r="R3" s="84" t="s">
        <v>244</v>
      </c>
    </row>
    <row r="4" s="69" customFormat="1" ht="23" customHeight="1" spans="1:18">
      <c r="A4" s="74" t="s">
        <v>217</v>
      </c>
      <c r="B4" s="74"/>
      <c r="C4" s="74" t="s">
        <v>931</v>
      </c>
      <c r="D4" s="74" t="s">
        <v>932</v>
      </c>
      <c r="E4" s="74" t="s">
        <v>933</v>
      </c>
      <c r="F4" s="74" t="s">
        <v>934</v>
      </c>
      <c r="G4" s="74" t="s">
        <v>935</v>
      </c>
      <c r="H4" s="74" t="s">
        <v>936</v>
      </c>
      <c r="I4" s="74" t="s">
        <v>937</v>
      </c>
      <c r="J4" s="74" t="s">
        <v>938</v>
      </c>
      <c r="K4" s="74" t="s">
        <v>939</v>
      </c>
      <c r="L4" s="74" t="s">
        <v>940</v>
      </c>
      <c r="M4" s="74" t="s">
        <v>941</v>
      </c>
      <c r="N4" s="74" t="s">
        <v>942</v>
      </c>
      <c r="O4" s="74" t="s">
        <v>943</v>
      </c>
      <c r="P4" s="74" t="s">
        <v>944</v>
      </c>
      <c r="Q4" s="74" t="s">
        <v>945</v>
      </c>
      <c r="R4" s="74" t="s">
        <v>946</v>
      </c>
    </row>
    <row r="5" s="69" customFormat="1" ht="69" customHeight="1" spans="1:18">
      <c r="A5" s="74" t="s">
        <v>947</v>
      </c>
      <c r="B5" s="74" t="s">
        <v>948</v>
      </c>
      <c r="C5" s="74"/>
      <c r="D5" s="74" t="s">
        <v>949</v>
      </c>
      <c r="E5" s="74" t="s">
        <v>950</v>
      </c>
      <c r="F5" s="74" t="s">
        <v>951</v>
      </c>
      <c r="G5" s="74" t="s">
        <v>952</v>
      </c>
      <c r="H5" s="74" t="s">
        <v>953</v>
      </c>
      <c r="I5" s="74" t="s">
        <v>954</v>
      </c>
      <c r="J5" s="74" t="s">
        <v>955</v>
      </c>
      <c r="K5" s="74" t="s">
        <v>956</v>
      </c>
      <c r="L5" s="74" t="s">
        <v>957</v>
      </c>
      <c r="M5" s="74" t="s">
        <v>958</v>
      </c>
      <c r="N5" s="83" t="s">
        <v>959</v>
      </c>
      <c r="O5" s="83" t="s">
        <v>889</v>
      </c>
      <c r="P5" s="74" t="s">
        <v>960</v>
      </c>
      <c r="Q5" s="74" t="s">
        <v>961</v>
      </c>
      <c r="R5" s="74" t="s">
        <v>889</v>
      </c>
    </row>
    <row r="6" s="69" customFormat="1" ht="23" customHeight="1" spans="1:18">
      <c r="A6" s="75" t="s">
        <v>46</v>
      </c>
      <c r="B6" s="75" t="s">
        <v>337</v>
      </c>
      <c r="C6" s="76">
        <v>29090.62</v>
      </c>
      <c r="D6" s="77">
        <v>15386.52</v>
      </c>
      <c r="E6" s="77">
        <v>5358.75</v>
      </c>
      <c r="F6" s="77">
        <v>78.19</v>
      </c>
      <c r="G6" s="78">
        <v>0</v>
      </c>
      <c r="H6" s="78">
        <v>4513.3</v>
      </c>
      <c r="I6" s="78">
        <v>0.8</v>
      </c>
      <c r="J6" s="78">
        <v>0</v>
      </c>
      <c r="K6" s="78">
        <v>0</v>
      </c>
      <c r="L6" s="78">
        <v>3753.06</v>
      </c>
      <c r="M6" s="78">
        <v>0</v>
      </c>
      <c r="N6" s="78">
        <v>0</v>
      </c>
      <c r="O6" s="78">
        <v>0</v>
      </c>
      <c r="P6" s="78">
        <v>0</v>
      </c>
      <c r="Q6" s="78">
        <v>0</v>
      </c>
      <c r="R6" s="85">
        <v>0</v>
      </c>
    </row>
    <row r="7" s="69" customFormat="1" ht="23" customHeight="1" spans="1:18">
      <c r="A7" s="75" t="s">
        <v>595</v>
      </c>
      <c r="B7" s="75" t="s">
        <v>596</v>
      </c>
      <c r="C7" s="76">
        <v>0</v>
      </c>
      <c r="D7" s="77">
        <v>0</v>
      </c>
      <c r="E7" s="77">
        <v>0</v>
      </c>
      <c r="F7" s="77">
        <v>0</v>
      </c>
      <c r="G7" s="78">
        <v>0</v>
      </c>
      <c r="H7" s="78">
        <v>0</v>
      </c>
      <c r="I7" s="78">
        <v>0</v>
      </c>
      <c r="J7" s="78">
        <v>0</v>
      </c>
      <c r="K7" s="78">
        <v>0</v>
      </c>
      <c r="L7" s="78">
        <v>0</v>
      </c>
      <c r="M7" s="78">
        <v>0</v>
      </c>
      <c r="N7" s="78">
        <v>0</v>
      </c>
      <c r="O7" s="78">
        <v>0</v>
      </c>
      <c r="P7" s="78">
        <v>0</v>
      </c>
      <c r="Q7" s="78">
        <v>0</v>
      </c>
      <c r="R7" s="85">
        <v>0</v>
      </c>
    </row>
    <row r="8" s="69" customFormat="1" ht="23" customHeight="1" spans="1:18">
      <c r="A8" s="75" t="s">
        <v>615</v>
      </c>
      <c r="B8" s="75" t="s">
        <v>355</v>
      </c>
      <c r="C8" s="76">
        <v>0</v>
      </c>
      <c r="D8" s="77">
        <v>0</v>
      </c>
      <c r="E8" s="77">
        <v>0</v>
      </c>
      <c r="F8" s="77">
        <v>0</v>
      </c>
      <c r="G8" s="78">
        <v>0</v>
      </c>
      <c r="H8" s="78">
        <v>0</v>
      </c>
      <c r="I8" s="78">
        <v>0</v>
      </c>
      <c r="J8" s="78">
        <v>0</v>
      </c>
      <c r="K8" s="78">
        <v>0</v>
      </c>
      <c r="L8" s="78">
        <v>0</v>
      </c>
      <c r="M8" s="78">
        <v>0</v>
      </c>
      <c r="N8" s="78">
        <v>0</v>
      </c>
      <c r="O8" s="78">
        <v>0</v>
      </c>
      <c r="P8" s="78">
        <v>0</v>
      </c>
      <c r="Q8" s="78">
        <v>0</v>
      </c>
      <c r="R8" s="85">
        <v>0</v>
      </c>
    </row>
    <row r="9" s="69" customFormat="1" ht="23" customHeight="1" spans="1:18">
      <c r="A9" s="75" t="s">
        <v>72</v>
      </c>
      <c r="B9" s="75" t="s">
        <v>358</v>
      </c>
      <c r="C9" s="76">
        <v>8888.17</v>
      </c>
      <c r="D9" s="77">
        <v>6306.4</v>
      </c>
      <c r="E9" s="77">
        <v>1666.23</v>
      </c>
      <c r="F9" s="77">
        <v>810</v>
      </c>
      <c r="G9" s="78">
        <v>0</v>
      </c>
      <c r="H9" s="78">
        <v>72.2</v>
      </c>
      <c r="I9" s="78">
        <v>0</v>
      </c>
      <c r="J9" s="78">
        <v>0</v>
      </c>
      <c r="K9" s="78">
        <v>0</v>
      </c>
      <c r="L9" s="78">
        <v>33.34</v>
      </c>
      <c r="M9" s="78">
        <v>0</v>
      </c>
      <c r="N9" s="78">
        <v>0</v>
      </c>
      <c r="O9" s="78">
        <v>0</v>
      </c>
      <c r="P9" s="78">
        <v>0</v>
      </c>
      <c r="Q9" s="78">
        <v>0</v>
      </c>
      <c r="R9" s="85">
        <v>0</v>
      </c>
    </row>
    <row r="10" s="69" customFormat="1" ht="23" customHeight="1" spans="1:18">
      <c r="A10" s="75" t="s">
        <v>80</v>
      </c>
      <c r="B10" s="75" t="s">
        <v>362</v>
      </c>
      <c r="C10" s="76">
        <v>117780.28</v>
      </c>
      <c r="D10" s="77">
        <v>239.1</v>
      </c>
      <c r="E10" s="77">
        <v>42.56</v>
      </c>
      <c r="F10" s="77">
        <v>0</v>
      </c>
      <c r="G10" s="78">
        <v>0</v>
      </c>
      <c r="H10" s="78">
        <v>116187.8</v>
      </c>
      <c r="I10" s="78">
        <v>0</v>
      </c>
      <c r="J10" s="78">
        <v>0</v>
      </c>
      <c r="K10" s="78">
        <v>0</v>
      </c>
      <c r="L10" s="78">
        <v>1310.82</v>
      </c>
      <c r="M10" s="78">
        <v>0</v>
      </c>
      <c r="N10" s="78">
        <v>0</v>
      </c>
      <c r="O10" s="78">
        <v>0</v>
      </c>
      <c r="P10" s="78">
        <v>0</v>
      </c>
      <c r="Q10" s="78">
        <v>0</v>
      </c>
      <c r="R10" s="85">
        <v>0</v>
      </c>
    </row>
    <row r="11" s="69" customFormat="1" ht="23" customHeight="1" spans="1:18">
      <c r="A11" s="75" t="s">
        <v>89</v>
      </c>
      <c r="B11" s="75" t="s">
        <v>375</v>
      </c>
      <c r="C11" s="76">
        <v>299.74</v>
      </c>
      <c r="D11" s="77">
        <v>138.84</v>
      </c>
      <c r="E11" s="77">
        <v>22.62</v>
      </c>
      <c r="F11" s="77">
        <v>0</v>
      </c>
      <c r="G11" s="78">
        <v>0</v>
      </c>
      <c r="H11" s="78">
        <v>135.92</v>
      </c>
      <c r="I11" s="78">
        <v>1.5</v>
      </c>
      <c r="J11" s="78">
        <v>0</v>
      </c>
      <c r="K11" s="78">
        <v>0</v>
      </c>
      <c r="L11" s="78">
        <v>0.86</v>
      </c>
      <c r="M11" s="78">
        <v>0</v>
      </c>
      <c r="N11" s="78">
        <v>0</v>
      </c>
      <c r="O11" s="78">
        <v>0</v>
      </c>
      <c r="P11" s="78">
        <v>0</v>
      </c>
      <c r="Q11" s="78">
        <v>0</v>
      </c>
      <c r="R11" s="85">
        <v>0</v>
      </c>
    </row>
    <row r="12" s="69" customFormat="1" ht="23" customHeight="1" spans="1:18">
      <c r="A12" s="75" t="s">
        <v>95</v>
      </c>
      <c r="B12" s="75" t="s">
        <v>377</v>
      </c>
      <c r="C12" s="76">
        <v>2391.96</v>
      </c>
      <c r="D12" s="77">
        <v>1039.58</v>
      </c>
      <c r="E12" s="77">
        <v>49.13</v>
      </c>
      <c r="F12" s="77">
        <v>0</v>
      </c>
      <c r="G12" s="78">
        <v>0</v>
      </c>
      <c r="H12" s="78">
        <v>1300.04</v>
      </c>
      <c r="I12" s="78">
        <v>0</v>
      </c>
      <c r="J12" s="78">
        <v>0</v>
      </c>
      <c r="K12" s="78">
        <v>0</v>
      </c>
      <c r="L12" s="78">
        <v>3.21</v>
      </c>
      <c r="M12" s="78">
        <v>0</v>
      </c>
      <c r="N12" s="78">
        <v>0</v>
      </c>
      <c r="O12" s="78">
        <v>0</v>
      </c>
      <c r="P12" s="78">
        <v>0</v>
      </c>
      <c r="Q12" s="78">
        <v>0</v>
      </c>
      <c r="R12" s="85">
        <v>0</v>
      </c>
    </row>
    <row r="13" s="69" customFormat="1" ht="23" customHeight="1" spans="1:18">
      <c r="A13" s="75" t="s">
        <v>103</v>
      </c>
      <c r="B13" s="75" t="s">
        <v>380</v>
      </c>
      <c r="C13" s="76">
        <v>94048.3</v>
      </c>
      <c r="D13" s="77">
        <v>6127.9</v>
      </c>
      <c r="E13" s="77">
        <v>357</v>
      </c>
      <c r="F13" s="77">
        <v>1.5</v>
      </c>
      <c r="G13" s="78">
        <v>0</v>
      </c>
      <c r="H13" s="78">
        <v>40349.45</v>
      </c>
      <c r="I13" s="78">
        <v>0</v>
      </c>
      <c r="J13" s="78">
        <v>0</v>
      </c>
      <c r="K13" s="78">
        <v>0</v>
      </c>
      <c r="L13" s="78">
        <v>21873.65</v>
      </c>
      <c r="M13" s="78">
        <v>25338.8</v>
      </c>
      <c r="N13" s="78">
        <v>0</v>
      </c>
      <c r="O13" s="78">
        <v>0</v>
      </c>
      <c r="P13" s="78">
        <v>0</v>
      </c>
      <c r="Q13" s="78">
        <v>0</v>
      </c>
      <c r="R13" s="85">
        <v>0</v>
      </c>
    </row>
    <row r="14" s="69" customFormat="1" ht="23" customHeight="1" spans="1:18">
      <c r="A14" s="75" t="s">
        <v>124</v>
      </c>
      <c r="B14" s="75" t="s">
        <v>409</v>
      </c>
      <c r="C14" s="76">
        <v>23856.48</v>
      </c>
      <c r="D14" s="77">
        <v>8563.37</v>
      </c>
      <c r="E14" s="77">
        <v>2727.34</v>
      </c>
      <c r="F14" s="77">
        <v>31.5</v>
      </c>
      <c r="G14" s="78">
        <v>0</v>
      </c>
      <c r="H14" s="78">
        <v>8922.03</v>
      </c>
      <c r="I14" s="78">
        <v>10</v>
      </c>
      <c r="J14" s="78">
        <v>0</v>
      </c>
      <c r="K14" s="78">
        <v>0</v>
      </c>
      <c r="L14" s="78">
        <v>3602.24</v>
      </c>
      <c r="M14" s="78">
        <v>0</v>
      </c>
      <c r="N14" s="78">
        <v>0</v>
      </c>
      <c r="O14" s="78">
        <v>0</v>
      </c>
      <c r="P14" s="78">
        <v>0</v>
      </c>
      <c r="Q14" s="78">
        <v>0</v>
      </c>
      <c r="R14" s="85">
        <v>0</v>
      </c>
    </row>
    <row r="15" s="69" customFormat="1" ht="23" customHeight="1" spans="1:18">
      <c r="A15" s="75" t="s">
        <v>139</v>
      </c>
      <c r="B15" s="75" t="s">
        <v>429</v>
      </c>
      <c r="C15" s="76">
        <v>2956.07</v>
      </c>
      <c r="D15" s="77">
        <v>0</v>
      </c>
      <c r="E15" s="77">
        <v>460.64</v>
      </c>
      <c r="F15" s="77">
        <v>0</v>
      </c>
      <c r="G15" s="78">
        <v>0</v>
      </c>
      <c r="H15" s="78">
        <v>2495.43</v>
      </c>
      <c r="I15" s="78">
        <v>0</v>
      </c>
      <c r="J15" s="78">
        <v>0</v>
      </c>
      <c r="K15" s="78">
        <v>0</v>
      </c>
      <c r="L15" s="78">
        <v>0</v>
      </c>
      <c r="M15" s="78">
        <v>0</v>
      </c>
      <c r="N15" s="78">
        <v>0</v>
      </c>
      <c r="O15" s="78">
        <v>0</v>
      </c>
      <c r="P15" s="78">
        <v>0</v>
      </c>
      <c r="Q15" s="78">
        <v>0</v>
      </c>
      <c r="R15" s="85">
        <v>0</v>
      </c>
    </row>
    <row r="16" s="69" customFormat="1" ht="23" customHeight="1" spans="1:18">
      <c r="A16" s="75" t="s">
        <v>149</v>
      </c>
      <c r="B16" s="75" t="s">
        <v>434</v>
      </c>
      <c r="C16" s="76">
        <v>21594.51</v>
      </c>
      <c r="D16" s="77">
        <v>2602.26</v>
      </c>
      <c r="E16" s="77">
        <v>1059.87</v>
      </c>
      <c r="F16" s="77">
        <v>4.53</v>
      </c>
      <c r="G16" s="78">
        <v>0</v>
      </c>
      <c r="H16" s="78">
        <v>16136.59</v>
      </c>
      <c r="I16" s="78">
        <v>3.3</v>
      </c>
      <c r="J16" s="78">
        <v>0</v>
      </c>
      <c r="K16" s="78">
        <v>0</v>
      </c>
      <c r="L16" s="78">
        <v>1787.96</v>
      </c>
      <c r="M16" s="78">
        <v>0</v>
      </c>
      <c r="N16" s="78">
        <v>0</v>
      </c>
      <c r="O16" s="78">
        <v>0</v>
      </c>
      <c r="P16" s="78">
        <v>0</v>
      </c>
      <c r="Q16" s="78">
        <v>0</v>
      </c>
      <c r="R16" s="85">
        <v>0</v>
      </c>
    </row>
    <row r="17" s="69" customFormat="1" ht="23" customHeight="1" spans="1:18">
      <c r="A17" s="75" t="s">
        <v>156</v>
      </c>
      <c r="B17" s="75" t="s">
        <v>440</v>
      </c>
      <c r="C17" s="76">
        <v>36511.67</v>
      </c>
      <c r="D17" s="77">
        <v>4379.97</v>
      </c>
      <c r="E17" s="77">
        <v>271.74</v>
      </c>
      <c r="F17" s="77">
        <v>1.8</v>
      </c>
      <c r="G17" s="78">
        <v>0</v>
      </c>
      <c r="H17" s="78">
        <v>27363.19</v>
      </c>
      <c r="I17" s="78">
        <v>2</v>
      </c>
      <c r="J17" s="78">
        <v>0</v>
      </c>
      <c r="K17" s="78">
        <v>0</v>
      </c>
      <c r="L17" s="78">
        <v>4492.97</v>
      </c>
      <c r="M17" s="78">
        <v>0</v>
      </c>
      <c r="N17" s="78">
        <v>0</v>
      </c>
      <c r="O17" s="78">
        <v>0</v>
      </c>
      <c r="P17" s="78">
        <v>0</v>
      </c>
      <c r="Q17" s="78">
        <v>0</v>
      </c>
      <c r="R17" s="85">
        <v>0</v>
      </c>
    </row>
    <row r="18" s="69" customFormat="1" ht="23" customHeight="1" spans="1:18">
      <c r="A18" s="75" t="s">
        <v>165</v>
      </c>
      <c r="B18" s="75" t="s">
        <v>472</v>
      </c>
      <c r="C18" s="76">
        <v>3374.38</v>
      </c>
      <c r="D18" s="77">
        <v>184.51</v>
      </c>
      <c r="E18" s="77">
        <v>148.89</v>
      </c>
      <c r="F18" s="77">
        <v>0</v>
      </c>
      <c r="G18" s="78">
        <v>0</v>
      </c>
      <c r="H18" s="78">
        <v>717.7</v>
      </c>
      <c r="I18" s="78">
        <v>0</v>
      </c>
      <c r="J18" s="78">
        <v>2320.48</v>
      </c>
      <c r="K18" s="78">
        <v>0</v>
      </c>
      <c r="L18" s="78">
        <v>2.8</v>
      </c>
      <c r="M18" s="78">
        <v>0</v>
      </c>
      <c r="N18" s="78">
        <v>0</v>
      </c>
      <c r="O18" s="78">
        <v>0</v>
      </c>
      <c r="P18" s="78">
        <v>0</v>
      </c>
      <c r="Q18" s="78">
        <v>0</v>
      </c>
      <c r="R18" s="85">
        <v>0</v>
      </c>
    </row>
    <row r="19" s="69" customFormat="1" ht="23" customHeight="1" spans="1:18">
      <c r="A19" s="75" t="s">
        <v>171</v>
      </c>
      <c r="B19" s="75" t="s">
        <v>473</v>
      </c>
      <c r="C19" s="76">
        <v>1346.03</v>
      </c>
      <c r="D19" s="77">
        <v>324.77</v>
      </c>
      <c r="E19" s="77">
        <v>109.84</v>
      </c>
      <c r="F19" s="77">
        <v>0</v>
      </c>
      <c r="G19" s="78">
        <v>0</v>
      </c>
      <c r="H19" s="78">
        <v>905.35</v>
      </c>
      <c r="I19" s="78">
        <v>0</v>
      </c>
      <c r="J19" s="78">
        <v>0</v>
      </c>
      <c r="K19" s="78">
        <v>0</v>
      </c>
      <c r="L19" s="78">
        <v>6.07</v>
      </c>
      <c r="M19" s="78">
        <v>0</v>
      </c>
      <c r="N19" s="78">
        <v>0</v>
      </c>
      <c r="O19" s="78">
        <v>0</v>
      </c>
      <c r="P19" s="78">
        <v>0</v>
      </c>
      <c r="Q19" s="78">
        <v>0</v>
      </c>
      <c r="R19" s="85">
        <v>0</v>
      </c>
    </row>
    <row r="20" s="69" customFormat="1" ht="23" customHeight="1" spans="1:18">
      <c r="A20" s="75" t="s">
        <v>177</v>
      </c>
      <c r="B20" s="75" t="s">
        <v>474</v>
      </c>
      <c r="C20" s="76">
        <v>165.52</v>
      </c>
      <c r="D20" s="77">
        <v>116.7</v>
      </c>
      <c r="E20" s="77">
        <v>21.41</v>
      </c>
      <c r="F20" s="77">
        <v>0</v>
      </c>
      <c r="G20" s="78">
        <v>0</v>
      </c>
      <c r="H20" s="78">
        <v>23.63</v>
      </c>
      <c r="I20" s="78">
        <v>0</v>
      </c>
      <c r="J20" s="78">
        <v>0</v>
      </c>
      <c r="K20" s="78">
        <v>0</v>
      </c>
      <c r="L20" s="78">
        <v>3.78</v>
      </c>
      <c r="M20" s="78">
        <v>0</v>
      </c>
      <c r="N20" s="78">
        <v>0</v>
      </c>
      <c r="O20" s="78">
        <v>0</v>
      </c>
      <c r="P20" s="78">
        <v>0</v>
      </c>
      <c r="Q20" s="78">
        <v>0</v>
      </c>
      <c r="R20" s="85">
        <v>0</v>
      </c>
    </row>
    <row r="21" s="69" customFormat="1" ht="23" customHeight="1" spans="1:18">
      <c r="A21" s="75" t="s">
        <v>182</v>
      </c>
      <c r="B21" s="75" t="s">
        <v>860</v>
      </c>
      <c r="C21" s="76">
        <v>0</v>
      </c>
      <c r="D21" s="77">
        <v>0</v>
      </c>
      <c r="E21" s="77">
        <v>0</v>
      </c>
      <c r="F21" s="77">
        <v>0</v>
      </c>
      <c r="G21" s="78">
        <v>0</v>
      </c>
      <c r="H21" s="78">
        <v>0</v>
      </c>
      <c r="I21" s="78">
        <v>0</v>
      </c>
      <c r="J21" s="78">
        <v>0</v>
      </c>
      <c r="K21" s="78">
        <v>0</v>
      </c>
      <c r="L21" s="78">
        <v>0</v>
      </c>
      <c r="M21" s="78">
        <v>0</v>
      </c>
      <c r="N21" s="78">
        <v>0</v>
      </c>
      <c r="O21" s="78">
        <v>0</v>
      </c>
      <c r="P21" s="78">
        <v>0</v>
      </c>
      <c r="Q21" s="78">
        <v>0</v>
      </c>
      <c r="R21" s="85">
        <v>0</v>
      </c>
    </row>
    <row r="22" s="69" customFormat="1" ht="23" customHeight="1" spans="1:18">
      <c r="A22" s="75" t="s">
        <v>871</v>
      </c>
      <c r="B22" s="75" t="s">
        <v>872</v>
      </c>
      <c r="C22" s="76">
        <v>0</v>
      </c>
      <c r="D22" s="77">
        <v>0</v>
      </c>
      <c r="E22" s="77">
        <v>0</v>
      </c>
      <c r="F22" s="77">
        <v>0</v>
      </c>
      <c r="G22" s="78">
        <v>0</v>
      </c>
      <c r="H22" s="78">
        <v>0</v>
      </c>
      <c r="I22" s="78">
        <v>0</v>
      </c>
      <c r="J22" s="78">
        <v>0</v>
      </c>
      <c r="K22" s="78">
        <v>0</v>
      </c>
      <c r="L22" s="78">
        <v>0</v>
      </c>
      <c r="M22" s="78">
        <v>0</v>
      </c>
      <c r="N22" s="78">
        <v>0</v>
      </c>
      <c r="O22" s="78">
        <v>0</v>
      </c>
      <c r="P22" s="78">
        <v>0</v>
      </c>
      <c r="Q22" s="78">
        <v>0</v>
      </c>
      <c r="R22" s="85">
        <v>0</v>
      </c>
    </row>
    <row r="23" s="69" customFormat="1" ht="23" customHeight="1" spans="1:18">
      <c r="A23" s="75" t="s">
        <v>184</v>
      </c>
      <c r="B23" s="75" t="s">
        <v>475</v>
      </c>
      <c r="C23" s="76">
        <v>1747.13</v>
      </c>
      <c r="D23" s="77">
        <v>1188.26</v>
      </c>
      <c r="E23" s="77">
        <v>128.11</v>
      </c>
      <c r="F23" s="77">
        <v>0</v>
      </c>
      <c r="G23" s="78">
        <v>0</v>
      </c>
      <c r="H23" s="78">
        <v>424.91</v>
      </c>
      <c r="I23" s="78">
        <v>0</v>
      </c>
      <c r="J23" s="78">
        <v>0</v>
      </c>
      <c r="K23" s="78">
        <v>0</v>
      </c>
      <c r="L23" s="78">
        <v>5.85</v>
      </c>
      <c r="M23" s="78">
        <v>0</v>
      </c>
      <c r="N23" s="78">
        <v>0</v>
      </c>
      <c r="O23" s="78">
        <v>0</v>
      </c>
      <c r="P23" s="78">
        <v>0</v>
      </c>
      <c r="Q23" s="78">
        <v>0</v>
      </c>
      <c r="R23" s="85">
        <v>0</v>
      </c>
    </row>
    <row r="24" s="69" customFormat="1" ht="23" customHeight="1" spans="1:18">
      <c r="A24" s="75" t="s">
        <v>188</v>
      </c>
      <c r="B24" s="75" t="s">
        <v>477</v>
      </c>
      <c r="C24" s="76">
        <v>12795.3</v>
      </c>
      <c r="D24" s="77">
        <v>4011.25</v>
      </c>
      <c r="E24" s="77">
        <v>0</v>
      </c>
      <c r="F24" s="77">
        <v>0</v>
      </c>
      <c r="G24" s="78">
        <v>0</v>
      </c>
      <c r="H24" s="78">
        <v>8784.05</v>
      </c>
      <c r="I24" s="78">
        <v>0</v>
      </c>
      <c r="J24" s="78">
        <v>0</v>
      </c>
      <c r="K24" s="78">
        <v>0</v>
      </c>
      <c r="L24" s="78">
        <v>0</v>
      </c>
      <c r="M24" s="78">
        <v>0</v>
      </c>
      <c r="N24" s="78">
        <v>0</v>
      </c>
      <c r="O24" s="78">
        <v>0</v>
      </c>
      <c r="P24" s="78">
        <v>0</v>
      </c>
      <c r="Q24" s="78">
        <v>0</v>
      </c>
      <c r="R24" s="85">
        <v>0</v>
      </c>
    </row>
    <row r="25" s="69" customFormat="1" ht="23" customHeight="1" spans="1:18">
      <c r="A25" s="75" t="s">
        <v>192</v>
      </c>
      <c r="B25" s="75" t="s">
        <v>902</v>
      </c>
      <c r="C25" s="76">
        <v>0</v>
      </c>
      <c r="D25" s="77">
        <v>0</v>
      </c>
      <c r="E25" s="77">
        <v>0</v>
      </c>
      <c r="F25" s="77">
        <v>0</v>
      </c>
      <c r="G25" s="78">
        <v>0</v>
      </c>
      <c r="H25" s="78">
        <v>0</v>
      </c>
      <c r="I25" s="78">
        <v>0</v>
      </c>
      <c r="J25" s="78">
        <v>0</v>
      </c>
      <c r="K25" s="78">
        <v>0</v>
      </c>
      <c r="L25" s="78">
        <v>0</v>
      </c>
      <c r="M25" s="78">
        <v>0</v>
      </c>
      <c r="N25" s="78">
        <v>0</v>
      </c>
      <c r="O25" s="78">
        <v>0</v>
      </c>
      <c r="P25" s="78">
        <v>0</v>
      </c>
      <c r="Q25" s="78">
        <v>0</v>
      </c>
      <c r="R25" s="85">
        <v>0</v>
      </c>
    </row>
    <row r="26" s="69" customFormat="1" ht="23" customHeight="1" spans="1:18">
      <c r="A26" s="75" t="s">
        <v>194</v>
      </c>
      <c r="B26" s="75" t="s">
        <v>480</v>
      </c>
      <c r="C26" s="76">
        <v>3426.81</v>
      </c>
      <c r="D26" s="77">
        <v>1395.42</v>
      </c>
      <c r="E26" s="77">
        <v>1446.52</v>
      </c>
      <c r="F26" s="77">
        <v>1.5</v>
      </c>
      <c r="G26" s="78">
        <v>0</v>
      </c>
      <c r="H26" s="78">
        <v>583.37</v>
      </c>
      <c r="I26" s="78">
        <v>0</v>
      </c>
      <c r="J26" s="78">
        <v>0</v>
      </c>
      <c r="K26" s="78">
        <v>0</v>
      </c>
      <c r="L26" s="78">
        <v>0</v>
      </c>
      <c r="M26" s="78">
        <v>0</v>
      </c>
      <c r="N26" s="78">
        <v>0</v>
      </c>
      <c r="O26" s="78">
        <v>0</v>
      </c>
      <c r="P26" s="78">
        <v>0</v>
      </c>
      <c r="Q26" s="78">
        <v>0</v>
      </c>
      <c r="R26" s="85">
        <v>0</v>
      </c>
    </row>
    <row r="27" s="69" customFormat="1" ht="23" customHeight="1" spans="1:18">
      <c r="A27" s="75" t="s">
        <v>925</v>
      </c>
      <c r="B27" s="75" t="s">
        <v>317</v>
      </c>
      <c r="C27" s="76">
        <v>3600</v>
      </c>
      <c r="D27" s="77">
        <v>0</v>
      </c>
      <c r="E27" s="77">
        <v>0</v>
      </c>
      <c r="F27" s="77">
        <v>0</v>
      </c>
      <c r="G27" s="78">
        <v>0</v>
      </c>
      <c r="H27" s="77">
        <v>0</v>
      </c>
      <c r="I27" s="78">
        <v>0</v>
      </c>
      <c r="J27" s="78">
        <v>0</v>
      </c>
      <c r="K27" s="78">
        <v>0</v>
      </c>
      <c r="L27" s="78">
        <v>0</v>
      </c>
      <c r="M27" s="78">
        <v>0</v>
      </c>
      <c r="N27" s="78">
        <v>0</v>
      </c>
      <c r="O27" s="78">
        <v>0</v>
      </c>
      <c r="P27" s="78">
        <v>0</v>
      </c>
      <c r="Q27" s="78">
        <v>4762</v>
      </c>
      <c r="R27" s="85">
        <v>0</v>
      </c>
    </row>
    <row r="28" s="69" customFormat="1" ht="23" customHeight="1" spans="1:18">
      <c r="A28" s="75" t="s">
        <v>203</v>
      </c>
      <c r="B28" s="75" t="s">
        <v>889</v>
      </c>
      <c r="C28" s="76">
        <v>54220.03</v>
      </c>
      <c r="D28" s="77">
        <v>0</v>
      </c>
      <c r="E28" s="77">
        <v>0</v>
      </c>
      <c r="F28" s="77">
        <v>0</v>
      </c>
      <c r="G28" s="78">
        <v>0</v>
      </c>
      <c r="H28" s="78">
        <v>0</v>
      </c>
      <c r="I28" s="78">
        <v>0</v>
      </c>
      <c r="J28" s="78">
        <v>0</v>
      </c>
      <c r="K28" s="78">
        <v>0</v>
      </c>
      <c r="L28" s="78">
        <v>0</v>
      </c>
      <c r="M28" s="78">
        <v>0</v>
      </c>
      <c r="N28" s="78">
        <v>0</v>
      </c>
      <c r="O28" s="78">
        <v>0</v>
      </c>
      <c r="P28" s="78">
        <v>0</v>
      </c>
      <c r="Q28" s="78">
        <f>55382.03-1162</f>
        <v>54220.03</v>
      </c>
      <c r="R28" s="85">
        <v>0</v>
      </c>
    </row>
    <row r="29" s="69" customFormat="1" ht="23" customHeight="1" spans="1:18">
      <c r="A29" s="75" t="s">
        <v>928</v>
      </c>
      <c r="B29" s="75" t="s">
        <v>485</v>
      </c>
      <c r="C29" s="76">
        <v>41272.72</v>
      </c>
      <c r="D29" s="77">
        <v>0</v>
      </c>
      <c r="E29" s="77">
        <v>0</v>
      </c>
      <c r="F29" s="77">
        <v>0</v>
      </c>
      <c r="G29" s="78">
        <v>0</v>
      </c>
      <c r="H29" s="78">
        <v>0</v>
      </c>
      <c r="I29" s="78">
        <v>0</v>
      </c>
      <c r="J29" s="78">
        <v>0</v>
      </c>
      <c r="K29" s="78">
        <v>0</v>
      </c>
      <c r="L29" s="78">
        <v>0</v>
      </c>
      <c r="M29" s="78">
        <v>0</v>
      </c>
      <c r="N29" s="78">
        <v>41272.72</v>
      </c>
      <c r="O29" s="78">
        <v>0</v>
      </c>
      <c r="P29" s="78">
        <v>0</v>
      </c>
      <c r="Q29" s="78">
        <v>0</v>
      </c>
      <c r="R29" s="85">
        <v>0</v>
      </c>
    </row>
    <row r="30" s="69" customFormat="1" ht="23" customHeight="1" spans="1:18">
      <c r="A30" s="75" t="s">
        <v>962</v>
      </c>
      <c r="B30" s="75" t="s">
        <v>963</v>
      </c>
      <c r="C30" s="76">
        <v>36.66</v>
      </c>
      <c r="D30" s="77">
        <v>0</v>
      </c>
      <c r="E30" s="77">
        <v>0</v>
      </c>
      <c r="F30" s="77">
        <v>0</v>
      </c>
      <c r="G30" s="78">
        <v>0</v>
      </c>
      <c r="H30" s="78">
        <v>0</v>
      </c>
      <c r="I30" s="78">
        <v>0</v>
      </c>
      <c r="J30" s="78">
        <v>0</v>
      </c>
      <c r="K30" s="78">
        <v>0</v>
      </c>
      <c r="L30" s="78">
        <v>0</v>
      </c>
      <c r="M30" s="78">
        <v>0</v>
      </c>
      <c r="N30" s="78">
        <v>36.66</v>
      </c>
      <c r="O30" s="78">
        <v>0</v>
      </c>
      <c r="P30" s="78">
        <v>0</v>
      </c>
      <c r="Q30" s="78">
        <v>0</v>
      </c>
      <c r="R30" s="85">
        <v>0</v>
      </c>
    </row>
    <row r="31" s="69" customFormat="1" ht="23" customHeight="1" spans="1:18">
      <c r="A31" s="75" t="s">
        <v>964</v>
      </c>
      <c r="B31" s="75" t="s">
        <v>960</v>
      </c>
      <c r="C31" s="76">
        <v>11383.66</v>
      </c>
      <c r="D31" s="77">
        <v>0</v>
      </c>
      <c r="E31" s="77">
        <v>0</v>
      </c>
      <c r="F31" s="77">
        <v>0</v>
      </c>
      <c r="G31" s="78">
        <v>0</v>
      </c>
      <c r="H31" s="78">
        <v>0</v>
      </c>
      <c r="I31" s="78">
        <v>0</v>
      </c>
      <c r="J31" s="78">
        <v>0</v>
      </c>
      <c r="K31" s="78">
        <v>0</v>
      </c>
      <c r="L31" s="78">
        <v>0</v>
      </c>
      <c r="M31" s="78">
        <v>0</v>
      </c>
      <c r="N31" s="78">
        <v>0</v>
      </c>
      <c r="O31" s="78">
        <v>0</v>
      </c>
      <c r="P31" s="78">
        <v>11383.66</v>
      </c>
      <c r="Q31" s="78">
        <v>0</v>
      </c>
      <c r="R31" s="85">
        <v>0</v>
      </c>
    </row>
    <row r="32" s="69" customFormat="1" ht="23" customHeight="1" spans="1:18">
      <c r="A32" s="75" t="s">
        <v>965</v>
      </c>
      <c r="B32" s="75" t="s">
        <v>966</v>
      </c>
      <c r="C32" s="76">
        <v>4244</v>
      </c>
      <c r="D32" s="77">
        <v>0</v>
      </c>
      <c r="E32" s="77">
        <v>0</v>
      </c>
      <c r="F32" s="77">
        <v>0</v>
      </c>
      <c r="G32" s="78">
        <v>0</v>
      </c>
      <c r="H32" s="78">
        <v>0</v>
      </c>
      <c r="I32" s="78">
        <v>0</v>
      </c>
      <c r="J32" s="78">
        <v>0</v>
      </c>
      <c r="K32" s="78">
        <v>0</v>
      </c>
      <c r="L32" s="78">
        <v>0</v>
      </c>
      <c r="M32" s="78">
        <v>0</v>
      </c>
      <c r="N32" s="78">
        <v>0</v>
      </c>
      <c r="O32" s="78">
        <v>4244</v>
      </c>
      <c r="P32" s="78">
        <v>0</v>
      </c>
      <c r="Q32" s="78">
        <v>0</v>
      </c>
      <c r="R32" s="85">
        <v>0</v>
      </c>
    </row>
    <row r="33" s="69" customFormat="1" ht="23" customHeight="1" spans="1:18">
      <c r="A33" s="75" t="s">
        <v>324</v>
      </c>
      <c r="B33" s="75" t="s">
        <v>324</v>
      </c>
      <c r="C33" s="79" t="s">
        <v>324</v>
      </c>
      <c r="D33" s="80" t="s">
        <v>324</v>
      </c>
      <c r="E33" s="80" t="s">
        <v>324</v>
      </c>
      <c r="F33" s="80" t="s">
        <v>324</v>
      </c>
      <c r="G33" s="81" t="s">
        <v>324</v>
      </c>
      <c r="H33" s="81" t="s">
        <v>324</v>
      </c>
      <c r="I33" s="81" t="s">
        <v>324</v>
      </c>
      <c r="J33" s="81" t="s">
        <v>324</v>
      </c>
      <c r="K33" s="81" t="s">
        <v>324</v>
      </c>
      <c r="L33" s="81" t="s">
        <v>324</v>
      </c>
      <c r="M33" s="81" t="s">
        <v>324</v>
      </c>
      <c r="N33" s="81" t="s">
        <v>324</v>
      </c>
      <c r="O33" s="81" t="s">
        <v>324</v>
      </c>
      <c r="P33" s="81" t="s">
        <v>324</v>
      </c>
      <c r="Q33" s="81" t="s">
        <v>324</v>
      </c>
      <c r="R33" s="86" t="s">
        <v>324</v>
      </c>
    </row>
    <row r="34" s="69" customFormat="1" ht="23" customHeight="1" spans="1:18">
      <c r="A34" s="82" t="s">
        <v>240</v>
      </c>
      <c r="B34" s="82"/>
      <c r="C34" s="76">
        <v>476192.04</v>
      </c>
      <c r="D34" s="76">
        <v>52004.85</v>
      </c>
      <c r="E34" s="76">
        <v>13870.65</v>
      </c>
      <c r="F34" s="76">
        <v>929.02</v>
      </c>
      <c r="G34" s="76">
        <v>0</v>
      </c>
      <c r="H34" s="76">
        <v>228914.96</v>
      </c>
      <c r="I34" s="76">
        <v>17.6</v>
      </c>
      <c r="J34" s="76">
        <v>2320.48</v>
      </c>
      <c r="K34" s="76">
        <v>0</v>
      </c>
      <c r="L34" s="76">
        <v>36876.61</v>
      </c>
      <c r="M34" s="76">
        <v>25338.8</v>
      </c>
      <c r="N34" s="76">
        <v>41309.38</v>
      </c>
      <c r="O34" s="76">
        <v>4244</v>
      </c>
      <c r="P34" s="76">
        <v>11383.66</v>
      </c>
      <c r="Q34" s="76">
        <v>58982.03</v>
      </c>
      <c r="R34" s="76">
        <v>0</v>
      </c>
    </row>
  </sheetData>
  <mergeCells count="5">
    <mergeCell ref="A1:B1"/>
    <mergeCell ref="A2:R2"/>
    <mergeCell ref="A4:B4"/>
    <mergeCell ref="A34:B34"/>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8" sqref="I8"/>
    </sheetView>
  </sheetViews>
  <sheetFormatPr defaultColWidth="9" defaultRowHeight="36" customHeight="1"/>
  <cols>
    <col min="1" max="1" width="22.125" style="33" customWidth="1"/>
    <col min="2" max="9" width="12.25" style="33" customWidth="1"/>
    <col min="10" max="10" width="9" style="33"/>
    <col min="11" max="11" width="11.25" style="33" hidden="1" customWidth="1"/>
    <col min="12" max="12" width="9.625" style="33" customWidth="1"/>
    <col min="13" max="16384" width="9" style="33"/>
  </cols>
  <sheetData>
    <row r="1" s="33" customFormat="1" customHeight="1" spans="1:1">
      <c r="A1" s="39"/>
    </row>
    <row r="2" s="33" customFormat="1" customHeight="1" spans="1:9">
      <c r="A2" s="40" t="s">
        <v>967</v>
      </c>
      <c r="B2" s="41"/>
      <c r="C2" s="41"/>
      <c r="D2" s="41"/>
      <c r="E2" s="41"/>
      <c r="F2" s="41"/>
      <c r="G2" s="41"/>
      <c r="H2" s="41"/>
      <c r="I2" s="41"/>
    </row>
    <row r="3" s="33" customFormat="1" ht="15" spans="2:9">
      <c r="B3" s="42"/>
      <c r="C3" s="42"/>
      <c r="D3" s="42"/>
      <c r="E3" s="42"/>
      <c r="F3" s="42"/>
      <c r="G3" s="42"/>
      <c r="H3" s="43" t="s">
        <v>3</v>
      </c>
      <c r="I3" s="65"/>
    </row>
    <row r="4" s="34" customFormat="1" ht="30" customHeight="1" spans="1:9">
      <c r="A4" s="44" t="s">
        <v>968</v>
      </c>
      <c r="B4" s="44" t="s">
        <v>969</v>
      </c>
      <c r="C4" s="45" t="s">
        <v>970</v>
      </c>
      <c r="D4" s="46"/>
      <c r="E4" s="46"/>
      <c r="F4" s="46"/>
      <c r="G4" s="46"/>
      <c r="H4" s="46"/>
      <c r="I4" s="66"/>
    </row>
    <row r="5" s="34" customFormat="1" ht="30" customHeight="1" spans="1:9">
      <c r="A5" s="47"/>
      <c r="B5" s="47"/>
      <c r="C5" s="48"/>
      <c r="D5" s="49"/>
      <c r="E5" s="49"/>
      <c r="F5" s="49"/>
      <c r="G5" s="49"/>
      <c r="H5" s="49"/>
      <c r="I5" s="67"/>
    </row>
    <row r="6" s="35" customFormat="1" ht="30" customHeight="1" spans="1:11">
      <c r="A6" s="50" t="s">
        <v>971</v>
      </c>
      <c r="B6" s="51"/>
      <c r="C6" s="51"/>
      <c r="D6" s="51"/>
      <c r="E6" s="51"/>
      <c r="F6" s="51"/>
      <c r="G6" s="51"/>
      <c r="H6" s="51"/>
      <c r="I6" s="51"/>
      <c r="K6" s="68" t="e">
        <f>#REF!-#REF!</f>
        <v>#REF!</v>
      </c>
    </row>
    <row r="7" s="35" customFormat="1" ht="30" customHeight="1" spans="1:11">
      <c r="A7" s="52" t="s">
        <v>972</v>
      </c>
      <c r="B7" s="51"/>
      <c r="C7" s="51"/>
      <c r="D7" s="51"/>
      <c r="E7" s="51"/>
      <c r="F7" s="51"/>
      <c r="G7" s="51"/>
      <c r="H7" s="51"/>
      <c r="I7" s="51"/>
      <c r="K7" s="68"/>
    </row>
    <row r="8" s="35" customFormat="1" ht="30" customHeight="1" spans="1:9">
      <c r="A8" s="53" t="s">
        <v>973</v>
      </c>
      <c r="B8" s="54"/>
      <c r="C8" s="54"/>
      <c r="D8" s="54"/>
      <c r="E8" s="54"/>
      <c r="F8" s="54"/>
      <c r="G8" s="54"/>
      <c r="H8" s="54"/>
      <c r="I8" s="54"/>
    </row>
    <row r="9" s="35" customFormat="1" ht="30" customHeight="1" spans="1:11">
      <c r="A9" s="55" t="s">
        <v>974</v>
      </c>
      <c r="B9" s="54"/>
      <c r="C9" s="54"/>
      <c r="D9" s="54"/>
      <c r="E9" s="54"/>
      <c r="F9" s="54"/>
      <c r="G9" s="54"/>
      <c r="H9" s="54"/>
      <c r="I9" s="54"/>
      <c r="K9" s="68" t="e">
        <f>B6-#REF!</f>
        <v>#REF!</v>
      </c>
    </row>
    <row r="10" s="36" customFormat="1" ht="30" customHeight="1" spans="1:9">
      <c r="A10" s="56" t="s">
        <v>975</v>
      </c>
      <c r="B10" s="57"/>
      <c r="C10" s="57"/>
      <c r="D10" s="57"/>
      <c r="E10" s="57"/>
      <c r="F10" s="57"/>
      <c r="G10" s="57"/>
      <c r="H10" s="57"/>
      <c r="I10" s="57"/>
    </row>
    <row r="11" s="35" customFormat="1" ht="30" customHeight="1" spans="1:11">
      <c r="A11" s="58" t="s">
        <v>976</v>
      </c>
      <c r="B11" s="54"/>
      <c r="C11" s="54"/>
      <c r="D11" s="54"/>
      <c r="E11" s="54"/>
      <c r="F11" s="54"/>
      <c r="G11" s="54"/>
      <c r="H11" s="54"/>
      <c r="I11" s="54"/>
      <c r="K11" s="68" t="e">
        <f>K6-K9</f>
        <v>#REF!</v>
      </c>
    </row>
    <row r="12" s="35" customFormat="1" ht="30" customHeight="1" spans="1:10">
      <c r="A12" s="55" t="s">
        <v>974</v>
      </c>
      <c r="B12" s="54"/>
      <c r="C12" s="54"/>
      <c r="D12" s="54"/>
      <c r="E12" s="54"/>
      <c r="F12" s="54"/>
      <c r="G12" s="54"/>
      <c r="H12" s="54"/>
      <c r="I12" s="54"/>
      <c r="J12" s="68"/>
    </row>
    <row r="13" s="37" customFormat="1" ht="30" customHeight="1" spans="1:9">
      <c r="A13" s="59" t="s">
        <v>977</v>
      </c>
      <c r="B13" s="60"/>
      <c r="C13" s="60"/>
      <c r="D13" s="60"/>
      <c r="E13" s="60"/>
      <c r="F13" s="60"/>
      <c r="G13" s="60"/>
      <c r="H13" s="60"/>
      <c r="I13" s="60"/>
    </row>
    <row r="14" s="33" customFormat="1" ht="30" customHeight="1" spans="1:9">
      <c r="A14" s="61" t="s">
        <v>978</v>
      </c>
      <c r="B14" s="62"/>
      <c r="C14" s="62"/>
      <c r="D14" s="62"/>
      <c r="E14" s="62"/>
      <c r="F14" s="62"/>
      <c r="G14" s="62"/>
      <c r="H14" s="62"/>
      <c r="I14" s="62"/>
    </row>
    <row r="15" s="33" customFormat="1" ht="30" customHeight="1" spans="1:9">
      <c r="A15" s="63" t="s">
        <v>979</v>
      </c>
      <c r="B15" s="62"/>
      <c r="C15" s="62"/>
      <c r="D15" s="62"/>
      <c r="E15" s="62"/>
      <c r="F15" s="62"/>
      <c r="G15" s="62"/>
      <c r="H15" s="62"/>
      <c r="I15" s="62"/>
    </row>
    <row r="16" s="33" customFormat="1" ht="30" customHeight="1" spans="1:9">
      <c r="A16" s="61" t="s">
        <v>980</v>
      </c>
      <c r="B16" s="62"/>
      <c r="C16" s="62"/>
      <c r="D16" s="62"/>
      <c r="E16" s="62"/>
      <c r="F16" s="62"/>
      <c r="G16" s="62"/>
      <c r="H16" s="62"/>
      <c r="I16" s="62"/>
    </row>
    <row r="17" s="33" customFormat="1" ht="30" customHeight="1" spans="1:9">
      <c r="A17" s="61" t="s">
        <v>981</v>
      </c>
      <c r="B17" s="62"/>
      <c r="C17" s="62"/>
      <c r="D17" s="62"/>
      <c r="E17" s="62"/>
      <c r="F17" s="62"/>
      <c r="G17" s="62"/>
      <c r="H17" s="62"/>
      <c r="I17" s="62"/>
    </row>
    <row r="18" s="33" customFormat="1" ht="30" customHeight="1" spans="1:9">
      <c r="A18" s="55" t="s">
        <v>974</v>
      </c>
      <c r="B18" s="62"/>
      <c r="C18" s="62"/>
      <c r="D18" s="62"/>
      <c r="E18" s="62"/>
      <c r="F18" s="62"/>
      <c r="G18" s="62"/>
      <c r="H18" s="62"/>
      <c r="I18" s="62"/>
    </row>
    <row r="19" s="33" customFormat="1" ht="31.5" customHeight="1" spans="1:9">
      <c r="A19" s="64" t="s">
        <v>982</v>
      </c>
      <c r="B19" s="64"/>
      <c r="C19" s="64"/>
      <c r="D19" s="64"/>
      <c r="E19" s="64"/>
      <c r="F19" s="64"/>
      <c r="G19" s="64"/>
      <c r="H19" s="64"/>
      <c r="I19" s="64"/>
    </row>
    <row r="21" s="33" customFormat="1" customHeight="1" spans="2:9">
      <c r="B21" s="37"/>
      <c r="C21" s="37"/>
      <c r="D21" s="37"/>
      <c r="E21" s="37"/>
      <c r="F21" s="37"/>
      <c r="G21" s="37"/>
      <c r="H21" s="37"/>
      <c r="I21" s="37"/>
    </row>
    <row r="22" s="38" customFormat="1" customHeight="1" spans="1:11">
      <c r="A22" s="33"/>
      <c r="B22" s="33"/>
      <c r="C22" s="33"/>
      <c r="D22" s="33"/>
      <c r="E22" s="33"/>
      <c r="F22" s="33"/>
      <c r="G22" s="33"/>
      <c r="H22" s="33"/>
      <c r="I22" s="33"/>
      <c r="J22" s="33"/>
      <c r="K22" s="33"/>
    </row>
    <row r="23" s="38" customFormat="1" customHeight="1" spans="1:11">
      <c r="A23" s="33"/>
      <c r="B23" s="33"/>
      <c r="C23" s="33"/>
      <c r="D23" s="33"/>
      <c r="E23" s="33"/>
      <c r="F23" s="33"/>
      <c r="G23" s="33"/>
      <c r="H23" s="33"/>
      <c r="I23" s="33"/>
      <c r="J23" s="33"/>
      <c r="K23" s="33"/>
    </row>
    <row r="24" s="38" customFormat="1" customHeight="1" spans="1:11">
      <c r="A24" s="33"/>
      <c r="B24" s="33"/>
      <c r="C24" s="33"/>
      <c r="D24" s="33"/>
      <c r="E24" s="33"/>
      <c r="F24" s="33"/>
      <c r="G24" s="33"/>
      <c r="H24" s="33"/>
      <c r="I24" s="33"/>
      <c r="J24" s="33"/>
      <c r="K24" s="33"/>
    </row>
    <row r="25" s="38" customFormat="1" customHeight="1" spans="1:11">
      <c r="A25" s="33"/>
      <c r="B25" s="33"/>
      <c r="C25" s="33"/>
      <c r="D25" s="33"/>
      <c r="E25" s="33"/>
      <c r="F25" s="33"/>
      <c r="G25" s="33"/>
      <c r="H25" s="33"/>
      <c r="I25" s="33"/>
      <c r="J25" s="33"/>
      <c r="K25" s="33"/>
    </row>
    <row r="26" s="38" customFormat="1" customHeight="1" spans="1:11">
      <c r="A26" s="33"/>
      <c r="B26" s="33"/>
      <c r="C26" s="33"/>
      <c r="D26" s="33"/>
      <c r="E26" s="33"/>
      <c r="F26" s="33"/>
      <c r="G26" s="33"/>
      <c r="H26" s="33"/>
      <c r="I26" s="33"/>
      <c r="J26" s="33"/>
      <c r="K26" s="33"/>
    </row>
    <row r="27" s="38" customFormat="1" customHeight="1" spans="1:11">
      <c r="A27" s="33"/>
      <c r="B27" s="33"/>
      <c r="C27" s="33"/>
      <c r="D27" s="33"/>
      <c r="E27" s="33"/>
      <c r="F27" s="33"/>
      <c r="G27" s="33"/>
      <c r="H27" s="33"/>
      <c r="I27" s="33"/>
      <c r="J27" s="33"/>
      <c r="K27" s="33"/>
    </row>
  </sheetData>
  <mergeCells count="6">
    <mergeCell ref="A2:I2"/>
    <mergeCell ref="H3:I3"/>
    <mergeCell ref="A19:I19"/>
    <mergeCell ref="A4:A5"/>
    <mergeCell ref="B4:B5"/>
    <mergeCell ref="C4:I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F23" sqref="F23"/>
    </sheetView>
  </sheetViews>
  <sheetFormatPr defaultColWidth="9" defaultRowHeight="13.5" outlineLevelCol="1"/>
  <cols>
    <col min="1" max="1" width="34" customWidth="1"/>
    <col min="2" max="2" width="46.625" customWidth="1"/>
  </cols>
  <sheetData>
    <row r="1" ht="14.25" spans="1:2">
      <c r="A1" s="25"/>
      <c r="B1" s="25"/>
    </row>
    <row r="2" ht="22.5" spans="1:2">
      <c r="A2" s="26" t="s">
        <v>983</v>
      </c>
      <c r="B2" s="26"/>
    </row>
    <row r="3" ht="14.25" spans="1:2">
      <c r="A3" s="25"/>
      <c r="B3" s="27" t="s">
        <v>3</v>
      </c>
    </row>
    <row r="4" ht="14.25" spans="1:2">
      <c r="A4" s="28"/>
      <c r="B4" s="29" t="s">
        <v>984</v>
      </c>
    </row>
    <row r="5" ht="14.25" spans="1:2">
      <c r="A5" s="29" t="s">
        <v>985</v>
      </c>
      <c r="B5" s="30">
        <v>834909.933823</v>
      </c>
    </row>
    <row r="6" ht="14.25" spans="1:2">
      <c r="A6" s="29" t="s">
        <v>986</v>
      </c>
      <c r="B6" s="30">
        <v>832690</v>
      </c>
    </row>
    <row r="7" spans="1:2">
      <c r="A7" s="31" t="s">
        <v>987</v>
      </c>
      <c r="B7" s="31"/>
    </row>
    <row r="8" spans="1:2">
      <c r="A8" s="32"/>
      <c r="B8" s="32"/>
    </row>
    <row r="9" spans="1:2">
      <c r="A9" s="32"/>
      <c r="B9" s="32"/>
    </row>
    <row r="10" spans="1:2">
      <c r="A10" s="32"/>
      <c r="B10" s="32"/>
    </row>
  </sheetData>
  <mergeCells count="2">
    <mergeCell ref="A2:B2"/>
    <mergeCell ref="A7: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3"/>
  <sheetViews>
    <sheetView workbookViewId="0">
      <selection activeCell="A3" sqref="A3"/>
    </sheetView>
  </sheetViews>
  <sheetFormatPr defaultColWidth="9" defaultRowHeight="14.25" customHeight="1"/>
  <cols>
    <col min="1" max="1" width="9" style="1"/>
    <col min="2" max="2" width="33.3833333333333" style="1"/>
    <col min="3" max="3" width="8.5" style="1" customWidth="1"/>
    <col min="4" max="18" width="9.5" style="1" customWidth="1"/>
    <col min="19" max="16384" width="9" style="1"/>
  </cols>
  <sheetData>
    <row r="1" s="1" customFormat="1" ht="15.75" customHeight="1" spans="1:1">
      <c r="A1" s="2" t="s">
        <v>988</v>
      </c>
    </row>
    <row r="2" s="1" customFormat="1" ht="21.75" customHeight="1" spans="1:18">
      <c r="A2" s="3" t="s">
        <v>989</v>
      </c>
      <c r="B2" s="3"/>
      <c r="C2" s="3"/>
      <c r="D2" s="3"/>
      <c r="E2" s="3"/>
      <c r="F2" s="3"/>
      <c r="G2" s="3"/>
      <c r="H2" s="3"/>
      <c r="I2" s="3"/>
      <c r="J2" s="3"/>
      <c r="K2" s="3"/>
      <c r="L2" s="3"/>
      <c r="M2" s="3"/>
      <c r="N2" s="3"/>
      <c r="O2" s="3"/>
      <c r="P2" s="3"/>
      <c r="Q2" s="3"/>
      <c r="R2" s="3"/>
    </row>
    <row r="3" s="1" customFormat="1" ht="19.5" customHeight="1" spans="1:18">
      <c r="A3" s="4" t="s">
        <v>2</v>
      </c>
      <c r="B3" s="4"/>
      <c r="C3" s="4"/>
      <c r="D3" s="5"/>
      <c r="E3" s="5"/>
      <c r="F3" s="5"/>
      <c r="G3" s="5"/>
      <c r="H3" s="5"/>
      <c r="I3" s="5"/>
      <c r="J3" s="4"/>
      <c r="K3" s="4"/>
      <c r="L3" s="4"/>
      <c r="M3" s="4"/>
      <c r="N3" s="4"/>
      <c r="O3" s="4"/>
      <c r="P3" s="4"/>
      <c r="Q3" s="4"/>
      <c r="R3" s="22" t="s">
        <v>244</v>
      </c>
    </row>
    <row r="4" s="1" customFormat="1" ht="22.5" customHeight="1" spans="1:18">
      <c r="A4" s="6" t="s">
        <v>217</v>
      </c>
      <c r="B4" s="6"/>
      <c r="C4" s="6" t="s">
        <v>931</v>
      </c>
      <c r="D4" s="6">
        <v>501</v>
      </c>
      <c r="E4" s="6">
        <v>502</v>
      </c>
      <c r="F4" s="6">
        <v>503</v>
      </c>
      <c r="G4" s="6">
        <v>504</v>
      </c>
      <c r="H4" s="6">
        <v>505</v>
      </c>
      <c r="I4" s="6">
        <v>506</v>
      </c>
      <c r="J4" s="6">
        <v>507</v>
      </c>
      <c r="K4" s="6">
        <v>508</v>
      </c>
      <c r="L4" s="6">
        <v>509</v>
      </c>
      <c r="M4" s="6">
        <v>510</v>
      </c>
      <c r="N4" s="6">
        <v>511</v>
      </c>
      <c r="O4" s="6">
        <v>512</v>
      </c>
      <c r="P4" s="6">
        <v>513</v>
      </c>
      <c r="Q4" s="6">
        <v>514</v>
      </c>
      <c r="R4" s="6">
        <v>599</v>
      </c>
    </row>
    <row r="5" s="1" customFormat="1" ht="69" customHeight="1" spans="1:18">
      <c r="A5" s="6" t="s">
        <v>947</v>
      </c>
      <c r="B5" s="6" t="s">
        <v>948</v>
      </c>
      <c r="C5" s="6"/>
      <c r="D5" s="7" t="s">
        <v>949</v>
      </c>
      <c r="E5" s="7" t="s">
        <v>950</v>
      </c>
      <c r="F5" s="7" t="s">
        <v>990</v>
      </c>
      <c r="G5" s="7" t="s">
        <v>991</v>
      </c>
      <c r="H5" s="7" t="s">
        <v>953</v>
      </c>
      <c r="I5" s="7" t="s">
        <v>954</v>
      </c>
      <c r="J5" s="7" t="s">
        <v>955</v>
      </c>
      <c r="K5" s="7" t="s">
        <v>956</v>
      </c>
      <c r="L5" s="7" t="s">
        <v>957</v>
      </c>
      <c r="M5" s="7" t="s">
        <v>958</v>
      </c>
      <c r="N5" s="7" t="s">
        <v>992</v>
      </c>
      <c r="O5" s="7" t="s">
        <v>966</v>
      </c>
      <c r="P5" s="7" t="s">
        <v>960</v>
      </c>
      <c r="Q5" s="7" t="s">
        <v>961</v>
      </c>
      <c r="R5" s="7" t="s">
        <v>889</v>
      </c>
    </row>
    <row r="6" s="1" customFormat="1" ht="28.5" customHeight="1" spans="1:18">
      <c r="A6" s="8" t="s">
        <v>11</v>
      </c>
      <c r="B6" s="8">
        <v>1</v>
      </c>
      <c r="C6" s="9" t="s">
        <v>993</v>
      </c>
      <c r="D6" s="10">
        <v>3</v>
      </c>
      <c r="E6" s="10">
        <v>4</v>
      </c>
      <c r="F6" s="10">
        <v>5</v>
      </c>
      <c r="G6" s="10">
        <v>6</v>
      </c>
      <c r="H6" s="10">
        <v>7</v>
      </c>
      <c r="I6" s="10">
        <v>8</v>
      </c>
      <c r="J6" s="10">
        <v>9</v>
      </c>
      <c r="K6" s="10">
        <v>10</v>
      </c>
      <c r="L6" s="10">
        <v>11</v>
      </c>
      <c r="M6" s="10">
        <v>12</v>
      </c>
      <c r="N6" s="8">
        <v>13</v>
      </c>
      <c r="O6" s="8">
        <v>14</v>
      </c>
      <c r="P6" s="8">
        <v>15</v>
      </c>
      <c r="Q6" s="8">
        <v>16</v>
      </c>
      <c r="R6" s="8">
        <v>17</v>
      </c>
    </row>
    <row r="7" s="1" customFormat="1" ht="19.5" customHeight="1" spans="1:18">
      <c r="A7" s="11">
        <v>201</v>
      </c>
      <c r="B7" s="12" t="s">
        <v>337</v>
      </c>
      <c r="C7" s="13">
        <f t="shared" ref="C7:C32" si="0">SUM(D7:R7)</f>
        <v>25514.889675011</v>
      </c>
      <c r="D7" s="14">
        <f>10762.562514078+126.74882</f>
        <v>10889.311334078</v>
      </c>
      <c r="E7" s="14">
        <f>6335.87945193301+635.6488305</f>
        <v>6971.52828243301</v>
      </c>
      <c r="F7" s="14">
        <f>59.92721+4.25</f>
        <v>64.17721</v>
      </c>
      <c r="G7" s="14"/>
      <c r="H7" s="14">
        <v>4785.97244850001</v>
      </c>
      <c r="I7" s="14"/>
      <c r="J7" s="14"/>
      <c r="K7" s="14"/>
      <c r="L7" s="14">
        <v>2803.9004</v>
      </c>
      <c r="M7" s="14"/>
      <c r="N7" s="19"/>
      <c r="O7" s="16"/>
      <c r="P7" s="16"/>
      <c r="Q7" s="16"/>
      <c r="R7" s="16"/>
    </row>
    <row r="8" s="1" customFormat="1" ht="19.5" customHeight="1" spans="1:18">
      <c r="A8" s="11">
        <v>202</v>
      </c>
      <c r="B8" s="12" t="s">
        <v>596</v>
      </c>
      <c r="C8" s="13">
        <f t="shared" si="0"/>
        <v>0</v>
      </c>
      <c r="D8" s="14"/>
      <c r="E8" s="14"/>
      <c r="F8" s="14"/>
      <c r="G8" s="14"/>
      <c r="H8" s="14"/>
      <c r="I8" s="14"/>
      <c r="J8" s="14"/>
      <c r="K8" s="14"/>
      <c r="L8" s="14"/>
      <c r="M8" s="14"/>
      <c r="N8" s="19"/>
      <c r="O8" s="16"/>
      <c r="P8" s="16"/>
      <c r="Q8" s="16"/>
      <c r="R8" s="23"/>
    </row>
    <row r="9" s="1" customFormat="1" ht="19.5" customHeight="1" spans="1:18">
      <c r="A9" s="11">
        <v>203</v>
      </c>
      <c r="B9" s="12" t="s">
        <v>355</v>
      </c>
      <c r="C9" s="13">
        <f t="shared" si="0"/>
        <v>0.008568</v>
      </c>
      <c r="D9" s="14"/>
      <c r="E9" s="14"/>
      <c r="F9" s="14"/>
      <c r="G9" s="14"/>
      <c r="H9" s="14"/>
      <c r="I9" s="14"/>
      <c r="J9" s="14"/>
      <c r="K9" s="14"/>
      <c r="L9" s="14"/>
      <c r="M9" s="14"/>
      <c r="N9" s="19"/>
      <c r="O9" s="16"/>
      <c r="P9" s="16"/>
      <c r="Q9" s="24"/>
      <c r="R9" s="14">
        <v>0.008568</v>
      </c>
    </row>
    <row r="10" s="1" customFormat="1" ht="19.5" customHeight="1" spans="1:18">
      <c r="A10" s="11">
        <v>204</v>
      </c>
      <c r="B10" s="12" t="s">
        <v>358</v>
      </c>
      <c r="C10" s="13">
        <f t="shared" si="0"/>
        <v>6424.679303</v>
      </c>
      <c r="D10" s="14">
        <v>5878.404868</v>
      </c>
      <c r="E10" s="14">
        <f>171.132223+43.38</f>
        <v>214.512223</v>
      </c>
      <c r="F10" s="14">
        <v>8.5</v>
      </c>
      <c r="G10" s="14"/>
      <c r="H10" s="14">
        <v>160.822212</v>
      </c>
      <c r="I10" s="14"/>
      <c r="J10" s="14"/>
      <c r="K10" s="14"/>
      <c r="L10" s="14">
        <v>4.44</v>
      </c>
      <c r="M10" s="14"/>
      <c r="N10" s="19"/>
      <c r="O10" s="16"/>
      <c r="P10" s="20">
        <v>158</v>
      </c>
      <c r="Q10" s="16"/>
      <c r="R10" s="15"/>
    </row>
    <row r="11" s="1" customFormat="1" ht="19.5" customHeight="1" spans="1:18">
      <c r="A11" s="11">
        <v>205</v>
      </c>
      <c r="B11" s="12" t="s">
        <v>362</v>
      </c>
      <c r="C11" s="13">
        <f t="shared" si="0"/>
        <v>69735.4549902059</v>
      </c>
      <c r="D11" s="14">
        <f>211.483198+16.896</f>
        <v>228.379198</v>
      </c>
      <c r="E11" s="14">
        <f>650.5038355+14.82</f>
        <v>665.3238355</v>
      </c>
      <c r="F11" s="14"/>
      <c r="G11" s="14"/>
      <c r="H11" s="14">
        <v>68453.1528567059</v>
      </c>
      <c r="I11" s="14"/>
      <c r="J11" s="14"/>
      <c r="K11" s="14"/>
      <c r="L11" s="14">
        <v>388.5991</v>
      </c>
      <c r="M11" s="14"/>
      <c r="N11" s="19"/>
      <c r="O11" s="16"/>
      <c r="P11" s="16"/>
      <c r="Q11" s="16"/>
      <c r="R11" s="16"/>
    </row>
    <row r="12" s="1" customFormat="1" ht="19.5" customHeight="1" spans="1:18">
      <c r="A12" s="11">
        <v>206</v>
      </c>
      <c r="B12" s="12" t="s">
        <v>375</v>
      </c>
      <c r="C12" s="13">
        <f t="shared" si="0"/>
        <v>266.664895</v>
      </c>
      <c r="D12" s="14">
        <f>91.53378+2.496</f>
        <v>94.02978</v>
      </c>
      <c r="E12" s="14">
        <v>19.450795</v>
      </c>
      <c r="F12" s="14"/>
      <c r="G12" s="14"/>
      <c r="H12" s="14">
        <v>151.41672</v>
      </c>
      <c r="I12" s="14"/>
      <c r="J12" s="14"/>
      <c r="K12" s="14"/>
      <c r="L12" s="14">
        <v>1.7676</v>
      </c>
      <c r="M12" s="14"/>
      <c r="N12" s="19"/>
      <c r="O12" s="16"/>
      <c r="P12" s="16"/>
      <c r="Q12" s="16"/>
      <c r="R12" s="16"/>
    </row>
    <row r="13" s="1" customFormat="1" ht="19.5" customHeight="1" spans="1:18">
      <c r="A13" s="11">
        <v>207</v>
      </c>
      <c r="B13" s="12" t="s">
        <v>377</v>
      </c>
      <c r="C13" s="13">
        <f t="shared" si="0"/>
        <v>2016.29267435</v>
      </c>
      <c r="D13" s="14">
        <f>2.88+168.395544</f>
        <v>171.275544</v>
      </c>
      <c r="E13" s="14">
        <v>79.84148035</v>
      </c>
      <c r="F13" s="14"/>
      <c r="G13" s="14"/>
      <c r="H13" s="14">
        <f>3.072+1759.13605</f>
        <v>1762.20805</v>
      </c>
      <c r="I13" s="14"/>
      <c r="J13" s="14"/>
      <c r="K13" s="14"/>
      <c r="L13" s="14">
        <v>2.9676</v>
      </c>
      <c r="M13" s="14"/>
      <c r="N13" s="19"/>
      <c r="O13" s="16"/>
      <c r="P13" s="16"/>
      <c r="Q13" s="16"/>
      <c r="R13" s="16"/>
    </row>
    <row r="14" s="1" customFormat="1" ht="19.5" customHeight="1" spans="1:18">
      <c r="A14" s="11">
        <v>208</v>
      </c>
      <c r="B14" s="12" t="s">
        <v>380</v>
      </c>
      <c r="C14" s="13">
        <f t="shared" si="0"/>
        <v>82465.85130144</v>
      </c>
      <c r="D14" s="14">
        <f>30.6144+2716.802933</f>
        <v>2747.417333</v>
      </c>
      <c r="E14" s="14">
        <f>53.52+207.49994894</f>
        <v>261.01994894</v>
      </c>
      <c r="F14" s="14">
        <v>4.675</v>
      </c>
      <c r="G14" s="14"/>
      <c r="H14" s="14">
        <v>13861.4196635</v>
      </c>
      <c r="I14" s="14"/>
      <c r="J14" s="14"/>
      <c r="K14" s="14"/>
      <c r="L14" s="14">
        <v>23952.519356</v>
      </c>
      <c r="M14" s="14">
        <f>17600+2385.84</f>
        <v>19985.84</v>
      </c>
      <c r="N14" s="19"/>
      <c r="O14" s="16"/>
      <c r="P14" s="16">
        <v>21652.96</v>
      </c>
      <c r="Q14" s="16"/>
      <c r="R14" s="16"/>
    </row>
    <row r="15" s="1" customFormat="1" ht="19.5" customHeight="1" spans="1:18">
      <c r="A15" s="11">
        <v>210</v>
      </c>
      <c r="B15" s="12" t="s">
        <v>409</v>
      </c>
      <c r="C15" s="13">
        <f t="shared" si="0"/>
        <v>27544.8122587</v>
      </c>
      <c r="D15" s="14">
        <v>1666.951259</v>
      </c>
      <c r="E15" s="14">
        <f>24.66+4048.7754892</f>
        <v>4073.4354892</v>
      </c>
      <c r="F15" s="14">
        <v>703.578</v>
      </c>
      <c r="G15" s="14"/>
      <c r="H15" s="14">
        <v>11872.2357105</v>
      </c>
      <c r="I15" s="14"/>
      <c r="J15" s="14"/>
      <c r="K15" s="14"/>
      <c r="L15" s="14">
        <v>2492.2218</v>
      </c>
      <c r="M15" s="14"/>
      <c r="N15" s="19"/>
      <c r="O15" s="16"/>
      <c r="P15" s="16">
        <v>6736.39</v>
      </c>
      <c r="Q15" s="16"/>
      <c r="R15" s="16"/>
    </row>
    <row r="16" s="1" customFormat="1" ht="19.5" customHeight="1" spans="1:18">
      <c r="A16" s="11">
        <v>211</v>
      </c>
      <c r="B16" s="12" t="s">
        <v>429</v>
      </c>
      <c r="C16" s="13">
        <f t="shared" si="0"/>
        <v>1841.35</v>
      </c>
      <c r="D16" s="14"/>
      <c r="E16" s="14">
        <v>706</v>
      </c>
      <c r="F16" s="14"/>
      <c r="G16" s="14"/>
      <c r="H16" s="14">
        <v>557</v>
      </c>
      <c r="I16" s="14"/>
      <c r="J16" s="14"/>
      <c r="K16" s="14"/>
      <c r="L16" s="14"/>
      <c r="M16" s="14"/>
      <c r="N16" s="19"/>
      <c r="O16" s="16"/>
      <c r="P16" s="16">
        <v>578.35</v>
      </c>
      <c r="Q16" s="16"/>
      <c r="R16" s="16"/>
    </row>
    <row r="17" s="1" customFormat="1" ht="19.5" customHeight="1" spans="1:18">
      <c r="A17" s="11">
        <v>212</v>
      </c>
      <c r="B17" s="12" t="s">
        <v>434</v>
      </c>
      <c r="C17" s="13">
        <f t="shared" si="0"/>
        <v>16758.62919335</v>
      </c>
      <c r="D17" s="14">
        <f>22.016+2120.239497</f>
        <v>2142.255497</v>
      </c>
      <c r="E17" s="14">
        <f>133.9429+875.04379935</f>
        <v>1008.98669935</v>
      </c>
      <c r="F17" s="14">
        <v>5.95</v>
      </c>
      <c r="G17" s="14"/>
      <c r="H17" s="14">
        <v>13591.007797</v>
      </c>
      <c r="I17" s="14"/>
      <c r="J17" s="14"/>
      <c r="K17" s="14"/>
      <c r="L17" s="14">
        <v>10.4292</v>
      </c>
      <c r="M17" s="14"/>
      <c r="N17" s="19"/>
      <c r="O17" s="16"/>
      <c r="P17" s="16"/>
      <c r="Q17" s="16"/>
      <c r="R17" s="16"/>
    </row>
    <row r="18" s="1" customFormat="1" ht="19.5" customHeight="1" spans="1:18">
      <c r="A18" s="11">
        <v>213</v>
      </c>
      <c r="B18" s="12" t="s">
        <v>440</v>
      </c>
      <c r="C18" s="13">
        <f t="shared" si="0"/>
        <v>23400.171452143</v>
      </c>
      <c r="D18" s="14">
        <f>1.344+2089.478755</f>
        <v>2090.822755</v>
      </c>
      <c r="E18" s="14">
        <f>23.920729+1216.17866865</f>
        <v>1240.09939765</v>
      </c>
      <c r="F18" s="14">
        <v>11.9</v>
      </c>
      <c r="G18" s="14"/>
      <c r="H18" s="14">
        <v>8799.80149949299</v>
      </c>
      <c r="I18" s="14">
        <v>0.425</v>
      </c>
      <c r="J18" s="14"/>
      <c r="K18" s="14"/>
      <c r="L18" s="14">
        <v>55.4328</v>
      </c>
      <c r="M18" s="14"/>
      <c r="N18" s="19"/>
      <c r="O18" s="16"/>
      <c r="P18" s="16">
        <v>11201.69</v>
      </c>
      <c r="Q18" s="16"/>
      <c r="R18" s="16"/>
    </row>
    <row r="19" s="1" customFormat="1" ht="19.5" customHeight="1" spans="1:18">
      <c r="A19" s="11">
        <v>214</v>
      </c>
      <c r="B19" s="12" t="s">
        <v>472</v>
      </c>
      <c r="C19" s="13">
        <f t="shared" si="0"/>
        <v>881.4805535</v>
      </c>
      <c r="D19" s="14">
        <v>109.648564</v>
      </c>
      <c r="E19" s="14">
        <v>137.6009575</v>
      </c>
      <c r="F19" s="14"/>
      <c r="G19" s="14"/>
      <c r="H19" s="14">
        <v>630.705432</v>
      </c>
      <c r="I19" s="14"/>
      <c r="J19" s="14"/>
      <c r="K19" s="14"/>
      <c r="L19" s="14">
        <v>3.5256</v>
      </c>
      <c r="M19" s="14"/>
      <c r="N19" s="19"/>
      <c r="O19" s="16"/>
      <c r="P19" s="16"/>
      <c r="Q19" s="16"/>
      <c r="R19" s="16"/>
    </row>
    <row r="20" s="1" customFormat="1" ht="19.5" customHeight="1" spans="1:18">
      <c r="A20" s="11">
        <v>215</v>
      </c>
      <c r="B20" s="12" t="s">
        <v>473</v>
      </c>
      <c r="C20" s="13">
        <f t="shared" si="0"/>
        <v>1164.545878</v>
      </c>
      <c r="D20" s="14">
        <f>130.506843+188.16</f>
        <v>318.666843</v>
      </c>
      <c r="E20" s="14">
        <f>10.86+113.115415</f>
        <v>123.975415</v>
      </c>
      <c r="F20" s="14"/>
      <c r="G20" s="14"/>
      <c r="H20" s="14">
        <v>716.14242</v>
      </c>
      <c r="I20" s="14"/>
      <c r="J20" s="14"/>
      <c r="K20" s="14"/>
      <c r="L20" s="14">
        <v>5.7612</v>
      </c>
      <c r="M20" s="14"/>
      <c r="N20" s="19"/>
      <c r="O20" s="16"/>
      <c r="P20" s="16"/>
      <c r="Q20" s="16"/>
      <c r="R20" s="16"/>
    </row>
    <row r="21" s="1" customFormat="1" ht="19.5" customHeight="1" spans="1:18">
      <c r="A21" s="11">
        <v>216</v>
      </c>
      <c r="B21" s="12" t="s">
        <v>474</v>
      </c>
      <c r="C21" s="13">
        <f t="shared" si="0"/>
        <v>135.6626615</v>
      </c>
      <c r="D21" s="14">
        <v>103.986744</v>
      </c>
      <c r="E21" s="14">
        <v>22.4755175</v>
      </c>
      <c r="F21" s="14"/>
      <c r="G21" s="14"/>
      <c r="H21" s="14">
        <v>5.4252</v>
      </c>
      <c r="I21" s="14"/>
      <c r="J21" s="14"/>
      <c r="K21" s="14"/>
      <c r="L21" s="14">
        <v>3.7752</v>
      </c>
      <c r="M21" s="14"/>
      <c r="N21" s="19"/>
      <c r="O21" s="16"/>
      <c r="P21" s="16"/>
      <c r="Q21" s="16"/>
      <c r="R21" s="16"/>
    </row>
    <row r="22" s="1" customFormat="1" ht="19.5" customHeight="1" spans="1:18">
      <c r="A22" s="11">
        <v>217</v>
      </c>
      <c r="B22" s="11" t="s">
        <v>860</v>
      </c>
      <c r="C22" s="13">
        <f t="shared" si="0"/>
        <v>0</v>
      </c>
      <c r="D22" s="14"/>
      <c r="E22" s="14"/>
      <c r="F22" s="14"/>
      <c r="G22" s="14"/>
      <c r="H22" s="14"/>
      <c r="I22" s="14"/>
      <c r="J22" s="14"/>
      <c r="K22" s="14"/>
      <c r="L22" s="14"/>
      <c r="M22" s="14"/>
      <c r="N22" s="19"/>
      <c r="O22" s="16"/>
      <c r="P22" s="16"/>
      <c r="Q22" s="16"/>
      <c r="R22" s="16"/>
    </row>
    <row r="23" s="1" customFormat="1" ht="19.5" customHeight="1" spans="1:18">
      <c r="A23" s="11">
        <v>219</v>
      </c>
      <c r="B23" s="12" t="s">
        <v>872</v>
      </c>
      <c r="C23" s="13">
        <f t="shared" si="0"/>
        <v>0</v>
      </c>
      <c r="D23" s="14"/>
      <c r="E23" s="14"/>
      <c r="F23" s="14"/>
      <c r="G23" s="14"/>
      <c r="H23" s="14"/>
      <c r="I23" s="14"/>
      <c r="J23" s="14"/>
      <c r="K23" s="14"/>
      <c r="L23" s="14"/>
      <c r="M23" s="14"/>
      <c r="N23" s="19"/>
      <c r="O23" s="16"/>
      <c r="P23" s="16"/>
      <c r="Q23" s="16"/>
      <c r="R23" s="16"/>
    </row>
    <row r="24" s="1" customFormat="1" ht="19.5" customHeight="1" spans="1:18">
      <c r="A24" s="11">
        <v>220</v>
      </c>
      <c r="B24" s="12" t="s">
        <v>475</v>
      </c>
      <c r="C24" s="13">
        <f t="shared" si="0"/>
        <v>1612.2436109</v>
      </c>
      <c r="D24" s="14">
        <v>113.219198</v>
      </c>
      <c r="E24" s="14">
        <v>178.8103809</v>
      </c>
      <c r="F24" s="14"/>
      <c r="G24" s="14"/>
      <c r="H24" s="14">
        <v>1314.756432</v>
      </c>
      <c r="I24" s="14"/>
      <c r="J24" s="14"/>
      <c r="K24" s="14"/>
      <c r="L24" s="14">
        <v>5.4576</v>
      </c>
      <c r="M24" s="14"/>
      <c r="N24" s="19"/>
      <c r="O24" s="16"/>
      <c r="P24" s="16"/>
      <c r="Q24" s="16"/>
      <c r="R24" s="16"/>
    </row>
    <row r="25" s="1" customFormat="1" ht="19.5" customHeight="1" spans="1:18">
      <c r="A25" s="11">
        <v>221</v>
      </c>
      <c r="B25" s="12" t="s">
        <v>477</v>
      </c>
      <c r="C25" s="13">
        <f t="shared" si="0"/>
        <v>16012.33602</v>
      </c>
      <c r="D25" s="14">
        <v>2062.02338</v>
      </c>
      <c r="E25" s="14"/>
      <c r="F25" s="14"/>
      <c r="G25" s="14"/>
      <c r="H25" s="14">
        <v>12890.31264</v>
      </c>
      <c r="I25" s="14"/>
      <c r="J25" s="14"/>
      <c r="K25" s="14"/>
      <c r="L25" s="14"/>
      <c r="M25" s="14"/>
      <c r="N25" s="19"/>
      <c r="O25" s="16"/>
      <c r="P25" s="16">
        <v>1060</v>
      </c>
      <c r="Q25" s="16"/>
      <c r="R25" s="16"/>
    </row>
    <row r="26" s="1" customFormat="1" ht="19.5" customHeight="1" spans="1:18">
      <c r="A26" s="11">
        <v>222</v>
      </c>
      <c r="B26" s="12" t="s">
        <v>902</v>
      </c>
      <c r="C26" s="13">
        <f t="shared" si="0"/>
        <v>0</v>
      </c>
      <c r="D26" s="14"/>
      <c r="E26" s="14"/>
      <c r="F26" s="14"/>
      <c r="G26" s="14"/>
      <c r="H26" s="14"/>
      <c r="I26" s="14"/>
      <c r="J26" s="14"/>
      <c r="K26" s="14"/>
      <c r="L26" s="14"/>
      <c r="M26" s="14"/>
      <c r="N26" s="19"/>
      <c r="O26" s="16"/>
      <c r="P26" s="16"/>
      <c r="Q26" s="16"/>
      <c r="R26" s="16"/>
    </row>
    <row r="27" s="1" customFormat="1" ht="19.5" customHeight="1" spans="1:18">
      <c r="A27" s="11">
        <v>224</v>
      </c>
      <c r="B27" s="12" t="s">
        <v>480</v>
      </c>
      <c r="C27" s="13">
        <f t="shared" si="0"/>
        <v>1905.4116019</v>
      </c>
      <c r="D27" s="14">
        <f>9.024+91.187804</f>
        <v>100.211804</v>
      </c>
      <c r="E27" s="14">
        <f>51.3322799+11.46</f>
        <v>62.7922799</v>
      </c>
      <c r="F27" s="14">
        <v>1.275</v>
      </c>
      <c r="G27" s="14"/>
      <c r="H27" s="14">
        <v>1741.132518</v>
      </c>
      <c r="I27" s="14"/>
      <c r="J27" s="14"/>
      <c r="K27" s="14"/>
      <c r="L27" s="14"/>
      <c r="M27" s="14"/>
      <c r="N27" s="19"/>
      <c r="O27" s="16"/>
      <c r="P27" s="16"/>
      <c r="Q27" s="16"/>
      <c r="R27" s="16"/>
    </row>
    <row r="28" s="1" customFormat="1" ht="19.5" customHeight="1" spans="1:18">
      <c r="A28" s="11">
        <v>227</v>
      </c>
      <c r="B28" s="11" t="s">
        <v>317</v>
      </c>
      <c r="C28" s="13">
        <f t="shared" si="0"/>
        <v>44486</v>
      </c>
      <c r="D28" s="15"/>
      <c r="E28" s="15"/>
      <c r="F28" s="15"/>
      <c r="G28" s="15"/>
      <c r="H28" s="15"/>
      <c r="I28" s="15"/>
      <c r="J28" s="15"/>
      <c r="K28" s="15"/>
      <c r="L28" s="15"/>
      <c r="M28" s="15"/>
      <c r="N28" s="16"/>
      <c r="O28" s="16"/>
      <c r="P28" s="16"/>
      <c r="Q28" s="21">
        <v>44486</v>
      </c>
      <c r="R28" s="16"/>
    </row>
    <row r="29" s="1" customFormat="1" ht="19.5" customHeight="1" spans="1:18">
      <c r="A29" s="11">
        <v>229</v>
      </c>
      <c r="B29" s="12" t="s">
        <v>889</v>
      </c>
      <c r="C29" s="13">
        <f t="shared" si="0"/>
        <v>0</v>
      </c>
      <c r="D29" s="16"/>
      <c r="E29" s="16"/>
      <c r="F29" s="16"/>
      <c r="G29" s="16"/>
      <c r="H29" s="16"/>
      <c r="I29" s="16"/>
      <c r="J29" s="16"/>
      <c r="K29" s="16"/>
      <c r="L29" s="16"/>
      <c r="M29" s="16"/>
      <c r="N29" s="16"/>
      <c r="O29" s="16"/>
      <c r="P29" s="16"/>
      <c r="Q29" s="16"/>
      <c r="R29" s="16"/>
    </row>
    <row r="30" s="1" customFormat="1" ht="19.5" customHeight="1" spans="1:18">
      <c r="A30" s="11">
        <v>230</v>
      </c>
      <c r="B30" s="12" t="s">
        <v>960</v>
      </c>
      <c r="C30" s="13">
        <f t="shared" si="0"/>
        <v>0</v>
      </c>
      <c r="D30" s="16"/>
      <c r="E30" s="16"/>
      <c r="F30" s="16"/>
      <c r="G30" s="16"/>
      <c r="H30" s="16"/>
      <c r="I30" s="16"/>
      <c r="J30" s="16"/>
      <c r="K30" s="16"/>
      <c r="L30" s="16"/>
      <c r="M30" s="16"/>
      <c r="N30" s="16"/>
      <c r="O30" s="16"/>
      <c r="P30" s="16"/>
      <c r="Q30" s="16"/>
      <c r="R30" s="16"/>
    </row>
    <row r="31" s="1" customFormat="1" ht="19.5" customHeight="1" spans="1:18">
      <c r="A31" s="11">
        <v>232</v>
      </c>
      <c r="B31" s="12" t="s">
        <v>485</v>
      </c>
      <c r="C31" s="13">
        <f t="shared" si="0"/>
        <v>23297.82</v>
      </c>
      <c r="D31" s="16"/>
      <c r="E31" s="16"/>
      <c r="F31" s="16"/>
      <c r="G31" s="16"/>
      <c r="H31" s="16"/>
      <c r="I31" s="16"/>
      <c r="J31" s="16"/>
      <c r="K31" s="16"/>
      <c r="L31" s="16"/>
      <c r="M31" s="16"/>
      <c r="N31" s="21">
        <v>23297.82</v>
      </c>
      <c r="O31" s="16"/>
      <c r="P31" s="16"/>
      <c r="Q31" s="16"/>
      <c r="R31" s="16"/>
    </row>
    <row r="32" s="1" customFormat="1" ht="19.5" customHeight="1" spans="1:18">
      <c r="A32" s="11">
        <v>233</v>
      </c>
      <c r="B32" s="12" t="s">
        <v>963</v>
      </c>
      <c r="C32" s="13">
        <f t="shared" si="0"/>
        <v>0</v>
      </c>
      <c r="D32" s="16"/>
      <c r="E32" s="16"/>
      <c r="F32" s="16"/>
      <c r="G32" s="16"/>
      <c r="H32" s="16"/>
      <c r="I32" s="16"/>
      <c r="J32" s="16"/>
      <c r="K32" s="16"/>
      <c r="L32" s="16"/>
      <c r="M32" s="16"/>
      <c r="N32" s="16"/>
      <c r="O32" s="16"/>
      <c r="P32" s="16"/>
      <c r="Q32" s="16"/>
      <c r="R32" s="16"/>
    </row>
    <row r="33" s="1" customFormat="1" ht="19.5" customHeight="1" spans="1:18">
      <c r="A33" s="17" t="s">
        <v>240</v>
      </c>
      <c r="B33" s="17"/>
      <c r="C33" s="18">
        <f t="shared" ref="C33:R33" si="1">SUM(C7:C32)</f>
        <v>345464.304637</v>
      </c>
      <c r="D33" s="18">
        <f t="shared" si="1"/>
        <v>28716.604101078</v>
      </c>
      <c r="E33" s="18">
        <f t="shared" si="1"/>
        <v>15765.852702223</v>
      </c>
      <c r="F33" s="18">
        <f t="shared" si="1"/>
        <v>800.05521</v>
      </c>
      <c r="G33" s="18">
        <f t="shared" si="1"/>
        <v>0</v>
      </c>
      <c r="H33" s="18">
        <f t="shared" si="1"/>
        <v>141293.511599699</v>
      </c>
      <c r="I33" s="18">
        <f t="shared" si="1"/>
        <v>0.425</v>
      </c>
      <c r="J33" s="18">
        <f t="shared" si="1"/>
        <v>0</v>
      </c>
      <c r="K33" s="18">
        <f t="shared" si="1"/>
        <v>0</v>
      </c>
      <c r="L33" s="18">
        <f t="shared" si="1"/>
        <v>29730.797456</v>
      </c>
      <c r="M33" s="18">
        <f t="shared" si="1"/>
        <v>19985.84</v>
      </c>
      <c r="N33" s="18">
        <f t="shared" si="1"/>
        <v>23297.82</v>
      </c>
      <c r="O33" s="18">
        <f t="shared" si="1"/>
        <v>0</v>
      </c>
      <c r="P33" s="18">
        <f t="shared" si="1"/>
        <v>41387.39</v>
      </c>
      <c r="Q33" s="18">
        <f t="shared" si="1"/>
        <v>44486</v>
      </c>
      <c r="R33" s="18">
        <f t="shared" si="1"/>
        <v>0.008568</v>
      </c>
    </row>
  </sheetData>
  <autoFilter xmlns:etc="http://www.wps.cn/officeDocument/2017/etCustomData" ref="A6:R33" etc:filterBottomFollowUsedRange="0">
    <extLst/>
  </autoFilter>
  <mergeCells count="4">
    <mergeCell ref="A2:R2"/>
    <mergeCell ref="A4:B4"/>
    <mergeCell ref="A33:B33"/>
    <mergeCell ref="C4:C5"/>
  </mergeCells>
  <printOptions horizontalCentered="1" verticalCentered="1"/>
  <pageMargins left="0.751388888888889" right="0.751388888888889" top="1" bottom="1" header="0.5" footer="0.5"/>
  <pageSetup paperSize="9" scale="6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8"/>
  <sheetViews>
    <sheetView topLeftCell="A8" workbookViewId="0">
      <selection activeCell="H9" sqref="H9"/>
    </sheetView>
  </sheetViews>
  <sheetFormatPr defaultColWidth="9" defaultRowHeight="13.5" outlineLevelCol="5"/>
  <cols>
    <col min="1" max="1" width="10.8833333333333" style="181" customWidth="1"/>
    <col min="2" max="2" width="41.25" style="181" customWidth="1"/>
    <col min="3" max="3" width="15.3833333333333" style="181" customWidth="1"/>
    <col min="4" max="4" width="18.6333333333333" style="181" customWidth="1"/>
    <col min="5" max="5" width="14.6333333333333" style="181" customWidth="1"/>
    <col min="6" max="6" width="13.75" style="181" customWidth="1"/>
    <col min="7" max="16384" width="9" style="181"/>
  </cols>
  <sheetData>
    <row r="1" s="103" customFormat="1" ht="14.25" spans="1:1">
      <c r="A1" s="174" t="s">
        <v>42</v>
      </c>
    </row>
    <row r="2" s="99" customFormat="1" ht="54.75" customHeight="1" spans="1:6">
      <c r="A2" s="154"/>
      <c r="B2" s="154" t="s">
        <v>43</v>
      </c>
      <c r="C2" s="154"/>
      <c r="D2" s="154"/>
      <c r="E2" s="154"/>
      <c r="F2" s="154"/>
    </row>
    <row r="3" s="99" customFormat="1" ht="18.75" customHeight="1" spans="1:6">
      <c r="A3" s="155" t="s">
        <v>2</v>
      </c>
      <c r="B3" s="176"/>
      <c r="C3" s="156"/>
      <c r="D3" s="156"/>
      <c r="E3" s="156"/>
      <c r="F3" s="157" t="s">
        <v>3</v>
      </c>
    </row>
    <row r="4" s="99" customFormat="1" ht="22" customHeight="1" spans="1:6">
      <c r="A4" s="159" t="s">
        <v>44</v>
      </c>
      <c r="B4" s="159" t="s">
        <v>5</v>
      </c>
      <c r="C4" s="159" t="s">
        <v>6</v>
      </c>
      <c r="D4" s="182" t="s">
        <v>7</v>
      </c>
      <c r="E4" s="161"/>
      <c r="F4" s="162"/>
    </row>
    <row r="5" s="99" customFormat="1" ht="22" customHeight="1" spans="1:6">
      <c r="A5" s="163"/>
      <c r="B5" s="163"/>
      <c r="C5" s="163"/>
      <c r="D5" s="180" t="s">
        <v>8</v>
      </c>
      <c r="E5" s="180" t="s">
        <v>9</v>
      </c>
      <c r="F5" s="180" t="s">
        <v>10</v>
      </c>
    </row>
    <row r="6" s="115" customFormat="1" ht="22" customHeight="1" spans="1:6">
      <c r="A6" s="163" t="s">
        <v>11</v>
      </c>
      <c r="B6" s="163">
        <v>1</v>
      </c>
      <c r="C6" s="163">
        <v>2</v>
      </c>
      <c r="D6" s="166">
        <v>3</v>
      </c>
      <c r="E6" s="167" t="s">
        <v>12</v>
      </c>
      <c r="F6" s="167" t="s">
        <v>13</v>
      </c>
    </row>
    <row r="7" s="99" customFormat="1" ht="22" customHeight="1" spans="1:6">
      <c r="A7" s="167" t="s">
        <v>45</v>
      </c>
      <c r="B7" s="168"/>
      <c r="C7" s="180">
        <f>C8+C30+C33+C40+C48+C53+C60+C80+C94+C103+C109+C117+C122+C127+C132+C135+C138+C147+C139</f>
        <v>483686</v>
      </c>
      <c r="D7" s="180">
        <f>D8+D30+D33+D40+D48+D53+D60+D80+D94+D103+D109+D117+D122+D127+D132+D135+D138+D147+D139</f>
        <v>483686</v>
      </c>
      <c r="E7" s="183">
        <f>F7/D7</f>
        <v>0</v>
      </c>
      <c r="F7" s="180">
        <f>C7-D7</f>
        <v>0</v>
      </c>
    </row>
    <row r="8" s="99" customFormat="1" ht="22" customHeight="1" spans="1:6">
      <c r="A8" s="166" t="s">
        <v>46</v>
      </c>
      <c r="B8" s="184" t="s">
        <v>47</v>
      </c>
      <c r="C8" s="180">
        <v>86826</v>
      </c>
      <c r="D8" s="180">
        <v>86826</v>
      </c>
      <c r="E8" s="183">
        <f t="shared" ref="E8:E39" si="0">F8/D8</f>
        <v>0</v>
      </c>
      <c r="F8" s="180">
        <f t="shared" ref="F8:F27" si="1">C8-D8</f>
        <v>0</v>
      </c>
    </row>
    <row r="9" s="99" customFormat="1" ht="22" customHeight="1" spans="1:6">
      <c r="A9" s="166">
        <v>20101</v>
      </c>
      <c r="B9" s="185" t="s">
        <v>48</v>
      </c>
      <c r="C9" s="180">
        <v>693</v>
      </c>
      <c r="D9" s="180">
        <v>693</v>
      </c>
      <c r="E9" s="183">
        <f t="shared" si="0"/>
        <v>0</v>
      </c>
      <c r="F9" s="180">
        <f t="shared" si="1"/>
        <v>0</v>
      </c>
    </row>
    <row r="10" s="99" customFormat="1" ht="22" customHeight="1" spans="1:6">
      <c r="A10" s="166">
        <v>20102</v>
      </c>
      <c r="B10" s="185" t="s">
        <v>49</v>
      </c>
      <c r="C10" s="180">
        <v>542</v>
      </c>
      <c r="D10" s="180">
        <v>542</v>
      </c>
      <c r="E10" s="183">
        <f t="shared" si="0"/>
        <v>0</v>
      </c>
      <c r="F10" s="180">
        <f t="shared" si="1"/>
        <v>0</v>
      </c>
    </row>
    <row r="11" s="99" customFormat="1" ht="22" customHeight="1" spans="1:6">
      <c r="A11" s="166">
        <v>20103</v>
      </c>
      <c r="B11" s="185" t="s">
        <v>50</v>
      </c>
      <c r="C11" s="180">
        <v>16548</v>
      </c>
      <c r="D11" s="180">
        <v>16548</v>
      </c>
      <c r="E11" s="183">
        <f t="shared" si="0"/>
        <v>0</v>
      </c>
      <c r="F11" s="180">
        <f t="shared" si="1"/>
        <v>0</v>
      </c>
    </row>
    <row r="12" s="99" customFormat="1" ht="22" customHeight="1" spans="1:6">
      <c r="A12" s="166">
        <v>20104</v>
      </c>
      <c r="B12" s="185" t="s">
        <v>51</v>
      </c>
      <c r="C12" s="180">
        <v>1734</v>
      </c>
      <c r="D12" s="180">
        <v>1734</v>
      </c>
      <c r="E12" s="183">
        <f t="shared" si="0"/>
        <v>0</v>
      </c>
      <c r="F12" s="180">
        <f t="shared" si="1"/>
        <v>0</v>
      </c>
    </row>
    <row r="13" s="99" customFormat="1" ht="22" customHeight="1" spans="1:6">
      <c r="A13" s="166">
        <v>20105</v>
      </c>
      <c r="B13" s="185" t="s">
        <v>52</v>
      </c>
      <c r="C13" s="180">
        <v>572</v>
      </c>
      <c r="D13" s="180">
        <v>572</v>
      </c>
      <c r="E13" s="183">
        <f t="shared" si="0"/>
        <v>0</v>
      </c>
      <c r="F13" s="180">
        <f t="shared" si="1"/>
        <v>0</v>
      </c>
    </row>
    <row r="14" s="99" customFormat="1" ht="22" customHeight="1" spans="1:6">
      <c r="A14" s="166">
        <v>20106</v>
      </c>
      <c r="B14" s="185" t="s">
        <v>53</v>
      </c>
      <c r="C14" s="180">
        <v>54260</v>
      </c>
      <c r="D14" s="180">
        <v>54260</v>
      </c>
      <c r="E14" s="183">
        <f t="shared" si="0"/>
        <v>0</v>
      </c>
      <c r="F14" s="180">
        <f t="shared" si="1"/>
        <v>0</v>
      </c>
    </row>
    <row r="15" s="99" customFormat="1" ht="22" customHeight="1" spans="1:6">
      <c r="A15" s="166">
        <v>20107</v>
      </c>
      <c r="B15" s="185" t="s">
        <v>54</v>
      </c>
      <c r="C15" s="180">
        <v>1435</v>
      </c>
      <c r="D15" s="180">
        <v>1435</v>
      </c>
      <c r="E15" s="183">
        <f t="shared" si="0"/>
        <v>0</v>
      </c>
      <c r="F15" s="180">
        <f t="shared" si="1"/>
        <v>0</v>
      </c>
    </row>
    <row r="16" s="99" customFormat="1" ht="22" customHeight="1" spans="1:6">
      <c r="A16" s="166">
        <v>20110</v>
      </c>
      <c r="B16" s="185" t="s">
        <v>55</v>
      </c>
      <c r="C16" s="180"/>
      <c r="D16" s="180">
        <v>0</v>
      </c>
      <c r="E16" s="183"/>
      <c r="F16" s="180">
        <f t="shared" si="1"/>
        <v>0</v>
      </c>
    </row>
    <row r="17" s="99" customFormat="1" ht="22" customHeight="1" spans="1:6">
      <c r="A17" s="166">
        <v>20111</v>
      </c>
      <c r="B17" s="185" t="s">
        <v>56</v>
      </c>
      <c r="C17" s="180">
        <v>1848</v>
      </c>
      <c r="D17" s="180">
        <v>1848</v>
      </c>
      <c r="E17" s="183">
        <f t="shared" si="0"/>
        <v>0</v>
      </c>
      <c r="F17" s="180">
        <f t="shared" si="1"/>
        <v>0</v>
      </c>
    </row>
    <row r="18" s="99" customFormat="1" ht="22" customHeight="1" spans="1:6">
      <c r="A18" s="166">
        <v>20113</v>
      </c>
      <c r="B18" s="185" t="s">
        <v>57</v>
      </c>
      <c r="C18" s="180">
        <v>462</v>
      </c>
      <c r="D18" s="180">
        <v>462</v>
      </c>
      <c r="E18" s="183">
        <f t="shared" si="0"/>
        <v>0</v>
      </c>
      <c r="F18" s="180">
        <f t="shared" si="1"/>
        <v>0</v>
      </c>
    </row>
    <row r="19" s="99" customFormat="1" ht="22" customHeight="1" spans="1:6">
      <c r="A19" s="166">
        <v>20123</v>
      </c>
      <c r="B19" s="185" t="s">
        <v>58</v>
      </c>
      <c r="C19" s="180">
        <v>395</v>
      </c>
      <c r="D19" s="180">
        <v>395</v>
      </c>
      <c r="E19" s="183">
        <f t="shared" si="0"/>
        <v>0</v>
      </c>
      <c r="F19" s="180">
        <f t="shared" si="1"/>
        <v>0</v>
      </c>
    </row>
    <row r="20" s="99" customFormat="1" ht="22" customHeight="1" spans="1:6">
      <c r="A20" s="166">
        <v>20126</v>
      </c>
      <c r="B20" s="185" t="s">
        <v>59</v>
      </c>
      <c r="C20" s="180">
        <v>145</v>
      </c>
      <c r="D20" s="180">
        <v>145</v>
      </c>
      <c r="E20" s="183">
        <f t="shared" si="0"/>
        <v>0</v>
      </c>
      <c r="F20" s="180">
        <f t="shared" si="1"/>
        <v>0</v>
      </c>
    </row>
    <row r="21" s="99" customFormat="1" ht="22" customHeight="1" spans="1:6">
      <c r="A21" s="166">
        <v>20128</v>
      </c>
      <c r="B21" s="185" t="s">
        <v>60</v>
      </c>
      <c r="C21" s="180">
        <v>82</v>
      </c>
      <c r="D21" s="180">
        <v>82</v>
      </c>
      <c r="E21" s="183">
        <f t="shared" si="0"/>
        <v>0</v>
      </c>
      <c r="F21" s="180">
        <f t="shared" si="1"/>
        <v>0</v>
      </c>
    </row>
    <row r="22" s="99" customFormat="1" ht="22" customHeight="1" spans="1:6">
      <c r="A22" s="166">
        <v>20129</v>
      </c>
      <c r="B22" s="185" t="s">
        <v>61</v>
      </c>
      <c r="C22" s="180">
        <v>610</v>
      </c>
      <c r="D22" s="180">
        <v>610</v>
      </c>
      <c r="E22" s="183">
        <f t="shared" si="0"/>
        <v>0</v>
      </c>
      <c r="F22" s="180">
        <f t="shared" si="1"/>
        <v>0</v>
      </c>
    </row>
    <row r="23" s="99" customFormat="1" ht="22" customHeight="1" spans="1:6">
      <c r="A23" s="166">
        <v>20131</v>
      </c>
      <c r="B23" s="185" t="s">
        <v>62</v>
      </c>
      <c r="C23" s="180">
        <v>1553</v>
      </c>
      <c r="D23" s="180">
        <v>1553</v>
      </c>
      <c r="E23" s="183">
        <f t="shared" si="0"/>
        <v>0</v>
      </c>
      <c r="F23" s="180">
        <f t="shared" si="1"/>
        <v>0</v>
      </c>
    </row>
    <row r="24" s="99" customFormat="1" ht="22" customHeight="1" spans="1:6">
      <c r="A24" s="166">
        <v>20132</v>
      </c>
      <c r="B24" s="185" t="s">
        <v>63</v>
      </c>
      <c r="C24" s="180">
        <v>2934</v>
      </c>
      <c r="D24" s="180">
        <v>2934</v>
      </c>
      <c r="E24" s="183">
        <f t="shared" si="0"/>
        <v>0</v>
      </c>
      <c r="F24" s="180">
        <f t="shared" si="1"/>
        <v>0</v>
      </c>
    </row>
    <row r="25" s="99" customFormat="1" ht="22" customHeight="1" spans="1:6">
      <c r="A25" s="166">
        <v>20133</v>
      </c>
      <c r="B25" s="185" t="s">
        <v>64</v>
      </c>
      <c r="C25" s="180">
        <v>900</v>
      </c>
      <c r="D25" s="180">
        <v>900</v>
      </c>
      <c r="E25" s="183">
        <f t="shared" si="0"/>
        <v>0</v>
      </c>
      <c r="F25" s="180">
        <f t="shared" si="1"/>
        <v>0</v>
      </c>
    </row>
    <row r="26" s="99" customFormat="1" ht="22" customHeight="1" spans="1:6">
      <c r="A26" s="166">
        <v>20134</v>
      </c>
      <c r="B26" s="185" t="s">
        <v>65</v>
      </c>
      <c r="C26" s="180">
        <v>206</v>
      </c>
      <c r="D26" s="180">
        <v>206</v>
      </c>
      <c r="E26" s="183">
        <f t="shared" si="0"/>
        <v>0</v>
      </c>
      <c r="F26" s="180">
        <f t="shared" si="1"/>
        <v>0</v>
      </c>
    </row>
    <row r="27" s="99" customFormat="1" ht="22" customHeight="1" spans="1:6">
      <c r="A27" s="166">
        <v>20136</v>
      </c>
      <c r="B27" s="185" t="s">
        <v>66</v>
      </c>
      <c r="C27" s="180">
        <v>30</v>
      </c>
      <c r="D27" s="180">
        <v>30</v>
      </c>
      <c r="E27" s="183"/>
      <c r="F27" s="180">
        <f t="shared" si="1"/>
        <v>0</v>
      </c>
    </row>
    <row r="28" s="99" customFormat="1" ht="22" customHeight="1" spans="1:6">
      <c r="A28" s="166">
        <v>20138</v>
      </c>
      <c r="B28" s="185" t="s">
        <v>67</v>
      </c>
      <c r="C28" s="180">
        <v>1877</v>
      </c>
      <c r="D28" s="180">
        <v>1877</v>
      </c>
      <c r="E28" s="183">
        <f t="shared" si="0"/>
        <v>0</v>
      </c>
      <c r="F28" s="180">
        <f t="shared" ref="F28:F59" si="2">C28-D28</f>
        <v>0</v>
      </c>
    </row>
    <row r="29" s="99" customFormat="1" ht="22" customHeight="1" spans="1:6">
      <c r="A29" s="166">
        <v>20199</v>
      </c>
      <c r="B29" s="185" t="s">
        <v>68</v>
      </c>
      <c r="C29" s="180">
        <v>0</v>
      </c>
      <c r="D29" s="180">
        <v>0</v>
      </c>
      <c r="E29" s="183" t="e">
        <f t="shared" si="0"/>
        <v>#DIV/0!</v>
      </c>
      <c r="F29" s="180">
        <f t="shared" si="2"/>
        <v>0</v>
      </c>
    </row>
    <row r="30" s="99" customFormat="1" ht="22" customHeight="1" spans="1:6">
      <c r="A30" s="166">
        <v>203</v>
      </c>
      <c r="B30" s="185" t="s">
        <v>69</v>
      </c>
      <c r="C30" s="180">
        <v>145</v>
      </c>
      <c r="D30" s="180">
        <v>145</v>
      </c>
      <c r="E30" s="183">
        <f t="shared" si="0"/>
        <v>0</v>
      </c>
      <c r="F30" s="180">
        <f t="shared" si="2"/>
        <v>0</v>
      </c>
    </row>
    <row r="31" s="99" customFormat="1" ht="22" customHeight="1" spans="1:6">
      <c r="A31" s="166">
        <v>20306</v>
      </c>
      <c r="B31" s="185" t="s">
        <v>70</v>
      </c>
      <c r="C31" s="180">
        <v>145</v>
      </c>
      <c r="D31" s="180">
        <v>145</v>
      </c>
      <c r="E31" s="183">
        <f t="shared" si="0"/>
        <v>0</v>
      </c>
      <c r="F31" s="180">
        <f t="shared" si="2"/>
        <v>0</v>
      </c>
    </row>
    <row r="32" s="99" customFormat="1" ht="22" customHeight="1" spans="1:6">
      <c r="A32" s="166">
        <v>20399</v>
      </c>
      <c r="B32" s="185" t="s">
        <v>71</v>
      </c>
      <c r="C32" s="180">
        <v>0</v>
      </c>
      <c r="D32" s="180">
        <v>0</v>
      </c>
      <c r="E32" s="183"/>
      <c r="F32" s="180">
        <f t="shared" si="2"/>
        <v>0</v>
      </c>
    </row>
    <row r="33" s="99" customFormat="1" ht="22" customHeight="1" spans="1:6">
      <c r="A33" s="166" t="s">
        <v>72</v>
      </c>
      <c r="B33" s="184" t="s">
        <v>73</v>
      </c>
      <c r="C33" s="180">
        <v>11476</v>
      </c>
      <c r="D33" s="180">
        <v>11476</v>
      </c>
      <c r="E33" s="183">
        <f t="shared" si="0"/>
        <v>0</v>
      </c>
      <c r="F33" s="180">
        <f t="shared" si="2"/>
        <v>0</v>
      </c>
    </row>
    <row r="34" s="99" customFormat="1" ht="22" customHeight="1" spans="1:6">
      <c r="A34" s="166">
        <v>20401</v>
      </c>
      <c r="B34" s="185" t="s">
        <v>74</v>
      </c>
      <c r="C34" s="180">
        <v>0</v>
      </c>
      <c r="D34" s="180">
        <v>0</v>
      </c>
      <c r="E34" s="183"/>
      <c r="F34" s="180">
        <f t="shared" si="2"/>
        <v>0</v>
      </c>
    </row>
    <row r="35" s="99" customFormat="1" ht="22" customHeight="1" spans="1:6">
      <c r="A35" s="166">
        <v>20402</v>
      </c>
      <c r="B35" s="185" t="s">
        <v>75</v>
      </c>
      <c r="C35" s="180">
        <v>10285</v>
      </c>
      <c r="D35" s="180">
        <v>10285</v>
      </c>
      <c r="E35" s="183">
        <f t="shared" si="0"/>
        <v>0</v>
      </c>
      <c r="F35" s="180">
        <f t="shared" si="2"/>
        <v>0</v>
      </c>
    </row>
    <row r="36" s="99" customFormat="1" ht="22" customHeight="1" spans="1:6">
      <c r="A36" s="166">
        <v>20404</v>
      </c>
      <c r="B36" s="185" t="s">
        <v>76</v>
      </c>
      <c r="C36" s="180">
        <v>54</v>
      </c>
      <c r="D36" s="180">
        <v>54</v>
      </c>
      <c r="E36" s="183">
        <f t="shared" si="0"/>
        <v>0</v>
      </c>
      <c r="F36" s="180">
        <f t="shared" si="2"/>
        <v>0</v>
      </c>
    </row>
    <row r="37" s="99" customFormat="1" ht="22" customHeight="1" spans="1:6">
      <c r="A37" s="166">
        <v>20405</v>
      </c>
      <c r="B37" s="185" t="s">
        <v>77</v>
      </c>
      <c r="C37" s="180">
        <v>110</v>
      </c>
      <c r="D37" s="180">
        <v>110</v>
      </c>
      <c r="E37" s="183">
        <f t="shared" si="0"/>
        <v>0</v>
      </c>
      <c r="F37" s="180">
        <f t="shared" si="2"/>
        <v>0</v>
      </c>
    </row>
    <row r="38" s="99" customFormat="1" ht="22" customHeight="1" spans="1:6">
      <c r="A38" s="166">
        <v>20406</v>
      </c>
      <c r="B38" s="185" t="s">
        <v>78</v>
      </c>
      <c r="C38" s="180">
        <v>1027</v>
      </c>
      <c r="D38" s="180">
        <v>1027</v>
      </c>
      <c r="E38" s="183">
        <f t="shared" si="0"/>
        <v>0</v>
      </c>
      <c r="F38" s="180">
        <f t="shared" si="2"/>
        <v>0</v>
      </c>
    </row>
    <row r="39" s="99" customFormat="1" ht="22" customHeight="1" spans="1:6">
      <c r="A39" s="166">
        <v>20499</v>
      </c>
      <c r="B39" s="185" t="s">
        <v>79</v>
      </c>
      <c r="C39" s="180">
        <v>0</v>
      </c>
      <c r="D39" s="180">
        <v>0</v>
      </c>
      <c r="E39" s="183"/>
      <c r="F39" s="180">
        <f t="shared" si="2"/>
        <v>0</v>
      </c>
    </row>
    <row r="40" s="99" customFormat="1" ht="22" customHeight="1" spans="1:6">
      <c r="A40" s="166" t="s">
        <v>80</v>
      </c>
      <c r="B40" s="184" t="s">
        <v>81</v>
      </c>
      <c r="C40" s="180">
        <v>123933</v>
      </c>
      <c r="D40" s="180">
        <v>123933</v>
      </c>
      <c r="E40" s="183">
        <f t="shared" ref="E40:E71" si="3">F40/D40</f>
        <v>0</v>
      </c>
      <c r="F40" s="180">
        <f t="shared" si="2"/>
        <v>0</v>
      </c>
    </row>
    <row r="41" s="99" customFormat="1" ht="22" customHeight="1" spans="1:6">
      <c r="A41" s="166">
        <v>20501</v>
      </c>
      <c r="B41" s="185" t="s">
        <v>82</v>
      </c>
      <c r="C41" s="180">
        <v>1815</v>
      </c>
      <c r="D41" s="180">
        <v>1815</v>
      </c>
      <c r="E41" s="183">
        <f t="shared" si="3"/>
        <v>0</v>
      </c>
      <c r="F41" s="180">
        <f t="shared" si="2"/>
        <v>0</v>
      </c>
    </row>
    <row r="42" s="99" customFormat="1" ht="22" customHeight="1" spans="1:6">
      <c r="A42" s="166">
        <v>20502</v>
      </c>
      <c r="B42" s="185" t="s">
        <v>83</v>
      </c>
      <c r="C42" s="180">
        <v>112128</v>
      </c>
      <c r="D42" s="180">
        <v>112128</v>
      </c>
      <c r="E42" s="183">
        <f t="shared" si="3"/>
        <v>0</v>
      </c>
      <c r="F42" s="180">
        <f t="shared" si="2"/>
        <v>0</v>
      </c>
    </row>
    <row r="43" s="99" customFormat="1" ht="22" customHeight="1" spans="1:6">
      <c r="A43" s="166">
        <v>20503</v>
      </c>
      <c r="B43" s="185" t="s">
        <v>84</v>
      </c>
      <c r="C43" s="180">
        <v>3181</v>
      </c>
      <c r="D43" s="180">
        <v>3181</v>
      </c>
      <c r="E43" s="183">
        <f t="shared" si="3"/>
        <v>0</v>
      </c>
      <c r="F43" s="180">
        <f t="shared" si="2"/>
        <v>0</v>
      </c>
    </row>
    <row r="44" s="99" customFormat="1" ht="22" customHeight="1" spans="1:6">
      <c r="A44" s="166">
        <v>20507</v>
      </c>
      <c r="B44" s="185" t="s">
        <v>85</v>
      </c>
      <c r="C44" s="180">
        <v>863</v>
      </c>
      <c r="D44" s="180">
        <v>863</v>
      </c>
      <c r="E44" s="183">
        <f t="shared" si="3"/>
        <v>0</v>
      </c>
      <c r="F44" s="180">
        <f t="shared" si="2"/>
        <v>0</v>
      </c>
    </row>
    <row r="45" s="99" customFormat="1" ht="22" customHeight="1" spans="1:6">
      <c r="A45" s="166">
        <v>20508</v>
      </c>
      <c r="B45" s="185" t="s">
        <v>86</v>
      </c>
      <c r="C45" s="180">
        <v>413</v>
      </c>
      <c r="D45" s="180">
        <v>413</v>
      </c>
      <c r="E45" s="183">
        <f t="shared" si="3"/>
        <v>0</v>
      </c>
      <c r="F45" s="180">
        <f t="shared" si="2"/>
        <v>0</v>
      </c>
    </row>
    <row r="46" s="99" customFormat="1" ht="22" customHeight="1" spans="1:6">
      <c r="A46" s="166">
        <v>20509</v>
      </c>
      <c r="B46" s="185" t="s">
        <v>87</v>
      </c>
      <c r="C46" s="180">
        <v>5455</v>
      </c>
      <c r="D46" s="180">
        <v>5455</v>
      </c>
      <c r="E46" s="183">
        <f t="shared" si="3"/>
        <v>0</v>
      </c>
      <c r="F46" s="180">
        <f t="shared" si="2"/>
        <v>0</v>
      </c>
    </row>
    <row r="47" s="99" customFormat="1" ht="22" customHeight="1" spans="1:6">
      <c r="A47" s="166">
        <v>20599</v>
      </c>
      <c r="B47" s="185" t="s">
        <v>88</v>
      </c>
      <c r="C47" s="180">
        <v>78</v>
      </c>
      <c r="D47" s="180">
        <v>78</v>
      </c>
      <c r="E47" s="183">
        <f t="shared" si="3"/>
        <v>0</v>
      </c>
      <c r="F47" s="180">
        <f t="shared" si="2"/>
        <v>0</v>
      </c>
    </row>
    <row r="48" s="99" customFormat="1" ht="22" customHeight="1" spans="1:6">
      <c r="A48" s="166" t="s">
        <v>89</v>
      </c>
      <c r="B48" s="184" t="s">
        <v>90</v>
      </c>
      <c r="C48" s="180">
        <v>18614</v>
      </c>
      <c r="D48" s="180">
        <v>18614</v>
      </c>
      <c r="E48" s="183">
        <f t="shared" si="3"/>
        <v>0</v>
      </c>
      <c r="F48" s="180">
        <f t="shared" si="2"/>
        <v>0</v>
      </c>
    </row>
    <row r="49" s="99" customFormat="1" ht="22" customHeight="1" spans="1:6">
      <c r="A49" s="166">
        <v>20601</v>
      </c>
      <c r="B49" s="185" t="s">
        <v>91</v>
      </c>
      <c r="C49" s="180">
        <v>138</v>
      </c>
      <c r="D49" s="180">
        <v>138</v>
      </c>
      <c r="E49" s="183">
        <f t="shared" si="3"/>
        <v>0</v>
      </c>
      <c r="F49" s="180">
        <f t="shared" si="2"/>
        <v>0</v>
      </c>
    </row>
    <row r="50" s="99" customFormat="1" ht="22" customHeight="1" spans="1:6">
      <c r="A50" s="166">
        <v>20604</v>
      </c>
      <c r="B50" s="185" t="s">
        <v>92</v>
      </c>
      <c r="C50" s="180">
        <v>0</v>
      </c>
      <c r="D50" s="180">
        <v>0</v>
      </c>
      <c r="E50" s="183"/>
      <c r="F50" s="180">
        <f t="shared" si="2"/>
        <v>0</v>
      </c>
    </row>
    <row r="51" s="99" customFormat="1" ht="22" customHeight="1" spans="1:6">
      <c r="A51" s="166">
        <v>20607</v>
      </c>
      <c r="B51" s="185" t="s">
        <v>93</v>
      </c>
      <c r="C51" s="180">
        <v>196</v>
      </c>
      <c r="D51" s="180">
        <v>196</v>
      </c>
      <c r="E51" s="183">
        <f t="shared" si="3"/>
        <v>0</v>
      </c>
      <c r="F51" s="180">
        <f t="shared" si="2"/>
        <v>0</v>
      </c>
    </row>
    <row r="52" s="99" customFormat="1" ht="22" customHeight="1" spans="1:6">
      <c r="A52" s="166">
        <v>20699</v>
      </c>
      <c r="B52" s="185" t="s">
        <v>94</v>
      </c>
      <c r="C52" s="180">
        <v>18280</v>
      </c>
      <c r="D52" s="180">
        <v>18280</v>
      </c>
      <c r="E52" s="183">
        <f t="shared" si="3"/>
        <v>0</v>
      </c>
      <c r="F52" s="180">
        <f t="shared" si="2"/>
        <v>0</v>
      </c>
    </row>
    <row r="53" s="99" customFormat="1" ht="22" customHeight="1" spans="1:6">
      <c r="A53" s="166" t="s">
        <v>95</v>
      </c>
      <c r="B53" s="184" t="s">
        <v>96</v>
      </c>
      <c r="C53" s="180">
        <v>4031</v>
      </c>
      <c r="D53" s="180">
        <v>4031</v>
      </c>
      <c r="E53" s="183">
        <f t="shared" si="3"/>
        <v>0</v>
      </c>
      <c r="F53" s="180">
        <f t="shared" si="2"/>
        <v>0</v>
      </c>
    </row>
    <row r="54" s="99" customFormat="1" ht="22" customHeight="1" spans="1:6">
      <c r="A54" s="166">
        <v>20701</v>
      </c>
      <c r="B54" s="185" t="s">
        <v>97</v>
      </c>
      <c r="C54" s="180">
        <v>3396</v>
      </c>
      <c r="D54" s="180">
        <v>3396</v>
      </c>
      <c r="E54" s="183">
        <f t="shared" si="3"/>
        <v>0</v>
      </c>
      <c r="F54" s="180">
        <f t="shared" si="2"/>
        <v>0</v>
      </c>
    </row>
    <row r="55" s="99" customFormat="1" ht="22" customHeight="1" spans="1:6">
      <c r="A55" s="166">
        <v>20702</v>
      </c>
      <c r="B55" s="185" t="s">
        <v>98</v>
      </c>
      <c r="C55" s="180">
        <v>133</v>
      </c>
      <c r="D55" s="180">
        <v>133</v>
      </c>
      <c r="E55" s="183">
        <f t="shared" si="3"/>
        <v>0</v>
      </c>
      <c r="F55" s="180">
        <f t="shared" si="2"/>
        <v>0</v>
      </c>
    </row>
    <row r="56" s="99" customFormat="1" ht="22" customHeight="1" spans="1:6">
      <c r="A56" s="166">
        <v>20703</v>
      </c>
      <c r="B56" s="185" t="s">
        <v>99</v>
      </c>
      <c r="C56" s="180">
        <v>0</v>
      </c>
      <c r="D56" s="180">
        <v>0</v>
      </c>
      <c r="E56" s="183"/>
      <c r="F56" s="180">
        <f t="shared" si="2"/>
        <v>0</v>
      </c>
    </row>
    <row r="57" s="99" customFormat="1" ht="22" customHeight="1" spans="1:6">
      <c r="A57" s="166">
        <v>20706</v>
      </c>
      <c r="B57" s="185" t="s">
        <v>100</v>
      </c>
      <c r="C57" s="180">
        <v>0</v>
      </c>
      <c r="D57" s="180">
        <v>0</v>
      </c>
      <c r="E57" s="183" t="e">
        <f t="shared" si="3"/>
        <v>#DIV/0!</v>
      </c>
      <c r="F57" s="180">
        <f t="shared" si="2"/>
        <v>0</v>
      </c>
    </row>
    <row r="58" s="99" customFormat="1" ht="22" customHeight="1" spans="1:6">
      <c r="A58" s="166">
        <v>20708</v>
      </c>
      <c r="B58" s="185" t="s">
        <v>101</v>
      </c>
      <c r="C58" s="180">
        <v>7</v>
      </c>
      <c r="D58" s="180">
        <v>7</v>
      </c>
      <c r="E58" s="183">
        <f t="shared" si="3"/>
        <v>0</v>
      </c>
      <c r="F58" s="180">
        <f t="shared" si="2"/>
        <v>0</v>
      </c>
    </row>
    <row r="59" s="99" customFormat="1" ht="22" customHeight="1" spans="1:6">
      <c r="A59" s="166">
        <v>20799</v>
      </c>
      <c r="B59" s="185" t="s">
        <v>102</v>
      </c>
      <c r="C59" s="180">
        <v>495</v>
      </c>
      <c r="D59" s="180">
        <v>495</v>
      </c>
      <c r="E59" s="183">
        <f t="shared" si="3"/>
        <v>0</v>
      </c>
      <c r="F59" s="180">
        <f t="shared" si="2"/>
        <v>0</v>
      </c>
    </row>
    <row r="60" s="99" customFormat="1" ht="22" customHeight="1" spans="1:6">
      <c r="A60" s="166" t="s">
        <v>103</v>
      </c>
      <c r="B60" s="184" t="s">
        <v>104</v>
      </c>
      <c r="C60" s="180">
        <v>83175</v>
      </c>
      <c r="D60" s="180">
        <v>83175</v>
      </c>
      <c r="E60" s="183">
        <f t="shared" si="3"/>
        <v>0</v>
      </c>
      <c r="F60" s="180">
        <f t="shared" ref="F60:F91" si="4">C60-D60</f>
        <v>0</v>
      </c>
    </row>
    <row r="61" s="99" customFormat="1" ht="22" customHeight="1" spans="1:6">
      <c r="A61" s="166">
        <v>20801</v>
      </c>
      <c r="B61" s="185" t="s">
        <v>105</v>
      </c>
      <c r="C61" s="180">
        <v>3194</v>
      </c>
      <c r="D61" s="180">
        <v>3194</v>
      </c>
      <c r="E61" s="183">
        <f t="shared" si="3"/>
        <v>0</v>
      </c>
      <c r="F61" s="180">
        <f t="shared" si="4"/>
        <v>0</v>
      </c>
    </row>
    <row r="62" s="99" customFormat="1" ht="22" customHeight="1" spans="1:6">
      <c r="A62" s="166">
        <v>20802</v>
      </c>
      <c r="B62" s="185" t="s">
        <v>106</v>
      </c>
      <c r="C62" s="180">
        <v>611</v>
      </c>
      <c r="D62" s="180">
        <v>611</v>
      </c>
      <c r="E62" s="183">
        <f t="shared" si="3"/>
        <v>0</v>
      </c>
      <c r="F62" s="180">
        <f t="shared" si="4"/>
        <v>0</v>
      </c>
    </row>
    <row r="63" s="99" customFormat="1" ht="22" customHeight="1" spans="1:6">
      <c r="A63" s="166">
        <v>20805</v>
      </c>
      <c r="B63" s="185" t="s">
        <v>107</v>
      </c>
      <c r="C63" s="180">
        <v>52119</v>
      </c>
      <c r="D63" s="180">
        <v>52119</v>
      </c>
      <c r="E63" s="183">
        <f t="shared" si="3"/>
        <v>0</v>
      </c>
      <c r="F63" s="180">
        <f t="shared" si="4"/>
        <v>0</v>
      </c>
    </row>
    <row r="64" s="99" customFormat="1" ht="22" customHeight="1" spans="1:6">
      <c r="A64" s="166">
        <v>20806</v>
      </c>
      <c r="B64" s="185" t="s">
        <v>108</v>
      </c>
      <c r="C64" s="180">
        <v>289</v>
      </c>
      <c r="D64" s="180">
        <v>289</v>
      </c>
      <c r="E64" s="183">
        <f t="shared" si="3"/>
        <v>0</v>
      </c>
      <c r="F64" s="180">
        <f t="shared" si="4"/>
        <v>0</v>
      </c>
    </row>
    <row r="65" s="99" customFormat="1" ht="22" customHeight="1" spans="1:6">
      <c r="A65" s="166">
        <v>20807</v>
      </c>
      <c r="B65" s="185" t="s">
        <v>109</v>
      </c>
      <c r="C65" s="180">
        <v>2956</v>
      </c>
      <c r="D65" s="180">
        <v>2956</v>
      </c>
      <c r="E65" s="183">
        <f t="shared" si="3"/>
        <v>0</v>
      </c>
      <c r="F65" s="180">
        <f t="shared" si="4"/>
        <v>0</v>
      </c>
    </row>
    <row r="66" s="99" customFormat="1" ht="22" customHeight="1" spans="1:6">
      <c r="A66" s="166">
        <v>20808</v>
      </c>
      <c r="B66" s="185" t="s">
        <v>110</v>
      </c>
      <c r="C66" s="180">
        <v>4732</v>
      </c>
      <c r="D66" s="180">
        <v>4732</v>
      </c>
      <c r="E66" s="183">
        <f t="shared" si="3"/>
        <v>0</v>
      </c>
      <c r="F66" s="180">
        <f t="shared" si="4"/>
        <v>0</v>
      </c>
    </row>
    <row r="67" s="99" customFormat="1" ht="22" customHeight="1" spans="1:6">
      <c r="A67" s="166">
        <v>20809</v>
      </c>
      <c r="B67" s="185" t="s">
        <v>111</v>
      </c>
      <c r="C67" s="180">
        <v>867</v>
      </c>
      <c r="D67" s="180">
        <v>867</v>
      </c>
      <c r="E67" s="183">
        <f t="shared" si="3"/>
        <v>0</v>
      </c>
      <c r="F67" s="180">
        <f t="shared" si="4"/>
        <v>0</v>
      </c>
    </row>
    <row r="68" s="99" customFormat="1" ht="22" customHeight="1" spans="1:6">
      <c r="A68" s="166">
        <v>20810</v>
      </c>
      <c r="B68" s="185" t="s">
        <v>112</v>
      </c>
      <c r="C68" s="180">
        <v>1510</v>
      </c>
      <c r="D68" s="180">
        <v>1510</v>
      </c>
      <c r="E68" s="183">
        <f t="shared" si="3"/>
        <v>0</v>
      </c>
      <c r="F68" s="180">
        <f t="shared" si="4"/>
        <v>0</v>
      </c>
    </row>
    <row r="69" s="99" customFormat="1" ht="22" customHeight="1" spans="1:6">
      <c r="A69" s="166">
        <v>20811</v>
      </c>
      <c r="B69" s="185" t="s">
        <v>113</v>
      </c>
      <c r="C69" s="180">
        <v>1297</v>
      </c>
      <c r="D69" s="180">
        <v>1297</v>
      </c>
      <c r="E69" s="183">
        <f t="shared" si="3"/>
        <v>0</v>
      </c>
      <c r="F69" s="180">
        <f t="shared" si="4"/>
        <v>0</v>
      </c>
    </row>
    <row r="70" s="99" customFormat="1" ht="22" customHeight="1" spans="1:6">
      <c r="A70" s="166">
        <v>20816</v>
      </c>
      <c r="B70" s="185" t="s">
        <v>114</v>
      </c>
      <c r="C70" s="180">
        <v>79</v>
      </c>
      <c r="D70" s="180">
        <v>79</v>
      </c>
      <c r="E70" s="183">
        <f t="shared" si="3"/>
        <v>0</v>
      </c>
      <c r="F70" s="180">
        <f t="shared" si="4"/>
        <v>0</v>
      </c>
    </row>
    <row r="71" s="99" customFormat="1" ht="22" customHeight="1" spans="1:6">
      <c r="A71" s="166">
        <v>20819</v>
      </c>
      <c r="B71" s="185" t="s">
        <v>115</v>
      </c>
      <c r="C71" s="180">
        <v>11859</v>
      </c>
      <c r="D71" s="180">
        <v>11859</v>
      </c>
      <c r="E71" s="183">
        <f t="shared" si="3"/>
        <v>0</v>
      </c>
      <c r="F71" s="180">
        <f t="shared" si="4"/>
        <v>0</v>
      </c>
    </row>
    <row r="72" s="99" customFormat="1" ht="22" customHeight="1" spans="1:6">
      <c r="A72" s="166">
        <v>20820</v>
      </c>
      <c r="B72" s="185" t="s">
        <v>116</v>
      </c>
      <c r="C72" s="180">
        <v>211</v>
      </c>
      <c r="D72" s="180">
        <v>211</v>
      </c>
      <c r="E72" s="183">
        <f t="shared" ref="E72:E103" si="5">F72/D72</f>
        <v>0</v>
      </c>
      <c r="F72" s="180">
        <f t="shared" si="4"/>
        <v>0</v>
      </c>
    </row>
    <row r="73" s="99" customFormat="1" ht="22" customHeight="1" spans="1:6">
      <c r="A73" s="166">
        <v>20821</v>
      </c>
      <c r="B73" s="185" t="s">
        <v>117</v>
      </c>
      <c r="C73" s="180">
        <v>1209</v>
      </c>
      <c r="D73" s="180">
        <v>1209</v>
      </c>
      <c r="E73" s="183">
        <f t="shared" si="5"/>
        <v>0</v>
      </c>
      <c r="F73" s="180">
        <f t="shared" si="4"/>
        <v>0</v>
      </c>
    </row>
    <row r="74" s="99" customFormat="1" ht="22" customHeight="1" spans="1:6">
      <c r="A74" s="166">
        <v>20825</v>
      </c>
      <c r="B74" s="185" t="s">
        <v>118</v>
      </c>
      <c r="C74" s="180">
        <v>264</v>
      </c>
      <c r="D74" s="180">
        <v>264</v>
      </c>
      <c r="E74" s="183">
        <f t="shared" si="5"/>
        <v>0</v>
      </c>
      <c r="F74" s="180">
        <f t="shared" si="4"/>
        <v>0</v>
      </c>
    </row>
    <row r="75" s="99" customFormat="1" ht="22" customHeight="1" spans="1:6">
      <c r="A75" s="166">
        <v>20826</v>
      </c>
      <c r="B75" s="185" t="s">
        <v>119</v>
      </c>
      <c r="C75" s="180">
        <v>779</v>
      </c>
      <c r="D75" s="180">
        <v>779</v>
      </c>
      <c r="E75" s="183">
        <f t="shared" si="5"/>
        <v>0</v>
      </c>
      <c r="F75" s="180">
        <f t="shared" si="4"/>
        <v>0</v>
      </c>
    </row>
    <row r="76" s="99" customFormat="1" ht="22" customHeight="1" spans="1:6">
      <c r="A76" s="166">
        <v>20827</v>
      </c>
      <c r="B76" s="185" t="s">
        <v>120</v>
      </c>
      <c r="C76" s="180">
        <v>1</v>
      </c>
      <c r="D76" s="180">
        <v>1</v>
      </c>
      <c r="E76" s="183"/>
      <c r="F76" s="180">
        <f t="shared" si="4"/>
        <v>0</v>
      </c>
    </row>
    <row r="77" s="99" customFormat="1" ht="22" customHeight="1" spans="1:6">
      <c r="A77" s="166">
        <v>20828</v>
      </c>
      <c r="B77" s="185" t="s">
        <v>121</v>
      </c>
      <c r="C77" s="180">
        <v>737</v>
      </c>
      <c r="D77" s="180">
        <v>737</v>
      </c>
      <c r="E77" s="183">
        <f t="shared" si="5"/>
        <v>0</v>
      </c>
      <c r="F77" s="180">
        <f t="shared" si="4"/>
        <v>0</v>
      </c>
    </row>
    <row r="78" s="99" customFormat="1" ht="22" customHeight="1" spans="1:6">
      <c r="A78" s="166">
        <v>20830</v>
      </c>
      <c r="B78" s="185" t="s">
        <v>122</v>
      </c>
      <c r="C78" s="180">
        <v>38</v>
      </c>
      <c r="D78" s="180">
        <v>38</v>
      </c>
      <c r="E78" s="183">
        <f t="shared" si="5"/>
        <v>0</v>
      </c>
      <c r="F78" s="180">
        <f t="shared" si="4"/>
        <v>0</v>
      </c>
    </row>
    <row r="79" s="99" customFormat="1" ht="22" customHeight="1" spans="1:6">
      <c r="A79" s="166">
        <v>20899</v>
      </c>
      <c r="B79" s="185" t="s">
        <v>123</v>
      </c>
      <c r="C79" s="180">
        <v>423</v>
      </c>
      <c r="D79" s="180">
        <v>423</v>
      </c>
      <c r="E79" s="183">
        <f t="shared" si="5"/>
        <v>0</v>
      </c>
      <c r="F79" s="180">
        <f t="shared" si="4"/>
        <v>0</v>
      </c>
    </row>
    <row r="80" s="99" customFormat="1" ht="22" customHeight="1" spans="1:6">
      <c r="A80" s="166" t="s">
        <v>124</v>
      </c>
      <c r="B80" s="184" t="s">
        <v>125</v>
      </c>
      <c r="C80" s="180">
        <v>34305</v>
      </c>
      <c r="D80" s="180">
        <v>34305</v>
      </c>
      <c r="E80" s="183">
        <f t="shared" si="5"/>
        <v>0</v>
      </c>
      <c r="F80" s="180">
        <f t="shared" si="4"/>
        <v>0</v>
      </c>
    </row>
    <row r="81" s="99" customFormat="1" ht="22" customHeight="1" spans="1:6">
      <c r="A81" s="166">
        <v>21001</v>
      </c>
      <c r="B81" s="185" t="s">
        <v>126</v>
      </c>
      <c r="C81" s="180">
        <v>806</v>
      </c>
      <c r="D81" s="180">
        <v>806</v>
      </c>
      <c r="E81" s="183">
        <f t="shared" si="5"/>
        <v>0</v>
      </c>
      <c r="F81" s="180">
        <f t="shared" si="4"/>
        <v>0</v>
      </c>
    </row>
    <row r="82" s="99" customFormat="1" ht="22" customHeight="1" spans="1:6">
      <c r="A82" s="166">
        <v>21002</v>
      </c>
      <c r="B82" s="185" t="s">
        <v>127</v>
      </c>
      <c r="C82" s="180">
        <v>1493</v>
      </c>
      <c r="D82" s="180">
        <v>1493</v>
      </c>
      <c r="E82" s="183">
        <f t="shared" si="5"/>
        <v>0</v>
      </c>
      <c r="F82" s="180">
        <f t="shared" si="4"/>
        <v>0</v>
      </c>
    </row>
    <row r="83" s="99" customFormat="1" ht="22" customHeight="1" spans="1:6">
      <c r="A83" s="166">
        <v>21003</v>
      </c>
      <c r="B83" s="185" t="s">
        <v>128</v>
      </c>
      <c r="C83" s="180">
        <v>6151</v>
      </c>
      <c r="D83" s="180">
        <v>6151</v>
      </c>
      <c r="E83" s="183">
        <f t="shared" si="5"/>
        <v>0</v>
      </c>
      <c r="F83" s="180">
        <f t="shared" si="4"/>
        <v>0</v>
      </c>
    </row>
    <row r="84" s="99" customFormat="1" ht="22" customHeight="1" spans="1:6">
      <c r="A84" s="166">
        <v>21004</v>
      </c>
      <c r="B84" s="185" t="s">
        <v>129</v>
      </c>
      <c r="C84" s="180">
        <v>13287</v>
      </c>
      <c r="D84" s="180">
        <v>13287</v>
      </c>
      <c r="E84" s="183">
        <f t="shared" si="5"/>
        <v>0</v>
      </c>
      <c r="F84" s="180">
        <f t="shared" si="4"/>
        <v>0</v>
      </c>
    </row>
    <row r="85" s="99" customFormat="1" ht="22" customHeight="1" spans="1:6">
      <c r="A85" s="166">
        <v>21006</v>
      </c>
      <c r="B85" s="185" t="s">
        <v>130</v>
      </c>
      <c r="C85" s="180">
        <v>41</v>
      </c>
      <c r="D85" s="180">
        <v>41</v>
      </c>
      <c r="E85" s="183">
        <f t="shared" si="5"/>
        <v>0</v>
      </c>
      <c r="F85" s="180">
        <f t="shared" si="4"/>
        <v>0</v>
      </c>
    </row>
    <row r="86" s="99" customFormat="1" ht="22" customHeight="1" spans="1:6">
      <c r="A86" s="166">
        <v>21007</v>
      </c>
      <c r="B86" s="185" t="s">
        <v>131</v>
      </c>
      <c r="C86" s="180">
        <v>2835</v>
      </c>
      <c r="D86" s="180">
        <v>2835</v>
      </c>
      <c r="E86" s="183">
        <f t="shared" si="5"/>
        <v>0</v>
      </c>
      <c r="F86" s="180">
        <f t="shared" si="4"/>
        <v>0</v>
      </c>
    </row>
    <row r="87" s="99" customFormat="1" ht="22" customHeight="1" spans="1:6">
      <c r="A87" s="166">
        <v>21011</v>
      </c>
      <c r="B87" s="185" t="s">
        <v>132</v>
      </c>
      <c r="C87" s="180">
        <v>7614</v>
      </c>
      <c r="D87" s="180">
        <v>7614</v>
      </c>
      <c r="E87" s="183">
        <f t="shared" si="5"/>
        <v>0</v>
      </c>
      <c r="F87" s="180">
        <f t="shared" si="4"/>
        <v>0</v>
      </c>
    </row>
    <row r="88" s="99" customFormat="1" ht="22" customHeight="1" spans="1:6">
      <c r="A88" s="166">
        <v>21012</v>
      </c>
      <c r="B88" s="185" t="s">
        <v>133</v>
      </c>
      <c r="C88" s="180">
        <v>1284</v>
      </c>
      <c r="D88" s="180">
        <v>1284</v>
      </c>
      <c r="E88" s="183">
        <f t="shared" si="5"/>
        <v>0</v>
      </c>
      <c r="F88" s="180">
        <f t="shared" si="4"/>
        <v>0</v>
      </c>
    </row>
    <row r="89" s="99" customFormat="1" ht="22" customHeight="1" spans="1:6">
      <c r="A89" s="166">
        <v>21013</v>
      </c>
      <c r="B89" s="185" t="s">
        <v>134</v>
      </c>
      <c r="C89" s="180">
        <v>97</v>
      </c>
      <c r="D89" s="180">
        <v>97</v>
      </c>
      <c r="E89" s="183">
        <f t="shared" si="5"/>
        <v>0</v>
      </c>
      <c r="F89" s="180">
        <f t="shared" si="4"/>
        <v>0</v>
      </c>
    </row>
    <row r="90" s="99" customFormat="1" ht="22" customHeight="1" spans="1:6">
      <c r="A90" s="166">
        <v>21014</v>
      </c>
      <c r="B90" s="185" t="s">
        <v>135</v>
      </c>
      <c r="C90" s="180">
        <v>181</v>
      </c>
      <c r="D90" s="180">
        <v>181</v>
      </c>
      <c r="E90" s="183">
        <f t="shared" si="5"/>
        <v>0</v>
      </c>
      <c r="F90" s="180">
        <f t="shared" si="4"/>
        <v>0</v>
      </c>
    </row>
    <row r="91" s="99" customFormat="1" ht="22" customHeight="1" spans="1:6">
      <c r="A91" s="166">
        <v>21015</v>
      </c>
      <c r="B91" s="185" t="s">
        <v>136</v>
      </c>
      <c r="C91" s="180">
        <v>451</v>
      </c>
      <c r="D91" s="180">
        <v>451</v>
      </c>
      <c r="E91" s="183">
        <f t="shared" si="5"/>
        <v>0</v>
      </c>
      <c r="F91" s="180">
        <f t="shared" si="4"/>
        <v>0</v>
      </c>
    </row>
    <row r="92" s="99" customFormat="1" ht="22" customHeight="1" spans="1:6">
      <c r="A92" s="166">
        <v>21016</v>
      </c>
      <c r="B92" s="185" t="s">
        <v>137</v>
      </c>
      <c r="C92" s="180">
        <v>0</v>
      </c>
      <c r="D92" s="180">
        <v>0</v>
      </c>
      <c r="E92" s="183"/>
      <c r="F92" s="180">
        <f t="shared" ref="F92:F123" si="6">C92-D92</f>
        <v>0</v>
      </c>
    </row>
    <row r="93" s="99" customFormat="1" ht="22" customHeight="1" spans="1:6">
      <c r="A93" s="166">
        <v>21099</v>
      </c>
      <c r="B93" s="185" t="s">
        <v>138</v>
      </c>
      <c r="C93" s="180">
        <v>65</v>
      </c>
      <c r="D93" s="180">
        <v>65</v>
      </c>
      <c r="E93" s="183">
        <f t="shared" si="5"/>
        <v>0</v>
      </c>
      <c r="F93" s="180">
        <f t="shared" si="6"/>
        <v>0</v>
      </c>
    </row>
    <row r="94" s="99" customFormat="1" ht="22" customHeight="1" spans="1:6">
      <c r="A94" s="166" t="s">
        <v>139</v>
      </c>
      <c r="B94" s="184" t="s">
        <v>140</v>
      </c>
      <c r="C94" s="180">
        <v>1193</v>
      </c>
      <c r="D94" s="180">
        <v>1193</v>
      </c>
      <c r="E94" s="183">
        <f t="shared" si="5"/>
        <v>0</v>
      </c>
      <c r="F94" s="180">
        <f t="shared" si="6"/>
        <v>0</v>
      </c>
    </row>
    <row r="95" s="99" customFormat="1" ht="22" customHeight="1" spans="1:6">
      <c r="A95" s="166">
        <v>21101</v>
      </c>
      <c r="B95" s="185" t="s">
        <v>141</v>
      </c>
      <c r="C95" s="180">
        <v>20</v>
      </c>
      <c r="D95" s="180">
        <v>20</v>
      </c>
      <c r="E95" s="183">
        <f t="shared" si="5"/>
        <v>0</v>
      </c>
      <c r="F95" s="180">
        <f t="shared" si="6"/>
        <v>0</v>
      </c>
    </row>
    <row r="96" s="99" customFormat="1" ht="22" customHeight="1" spans="1:6">
      <c r="A96" s="166">
        <v>21103</v>
      </c>
      <c r="B96" s="185" t="s">
        <v>142</v>
      </c>
      <c r="C96" s="180">
        <v>393</v>
      </c>
      <c r="D96" s="180">
        <v>393</v>
      </c>
      <c r="E96" s="183">
        <f t="shared" si="5"/>
        <v>0</v>
      </c>
      <c r="F96" s="180">
        <f t="shared" si="6"/>
        <v>0</v>
      </c>
    </row>
    <row r="97" s="99" customFormat="1" ht="22" customHeight="1" spans="1:6">
      <c r="A97" s="166">
        <v>21104</v>
      </c>
      <c r="B97" s="185" t="s">
        <v>143</v>
      </c>
      <c r="C97" s="180">
        <v>27</v>
      </c>
      <c r="D97" s="180">
        <v>27</v>
      </c>
      <c r="E97" s="183"/>
      <c r="F97" s="180">
        <f t="shared" si="6"/>
        <v>0</v>
      </c>
    </row>
    <row r="98" s="99" customFormat="1" ht="22" customHeight="1" spans="1:6">
      <c r="A98" s="166">
        <v>21105</v>
      </c>
      <c r="B98" s="185" t="s">
        <v>144</v>
      </c>
      <c r="C98" s="180">
        <v>750</v>
      </c>
      <c r="D98" s="180">
        <v>750</v>
      </c>
      <c r="E98" s="183">
        <f t="shared" si="5"/>
        <v>0</v>
      </c>
      <c r="F98" s="180">
        <f t="shared" si="6"/>
        <v>0</v>
      </c>
    </row>
    <row r="99" s="99" customFormat="1" ht="22" customHeight="1" spans="1:6">
      <c r="A99" s="166">
        <v>21106</v>
      </c>
      <c r="B99" s="185" t="s">
        <v>145</v>
      </c>
      <c r="C99" s="180">
        <v>3</v>
      </c>
      <c r="D99" s="180">
        <v>3</v>
      </c>
      <c r="E99" s="183">
        <f t="shared" si="5"/>
        <v>0</v>
      </c>
      <c r="F99" s="180">
        <f t="shared" si="6"/>
        <v>0</v>
      </c>
    </row>
    <row r="100" s="99" customFormat="1" ht="22" customHeight="1" spans="1:6">
      <c r="A100" s="166">
        <v>21107</v>
      </c>
      <c r="B100" s="185" t="s">
        <v>146</v>
      </c>
      <c r="C100" s="180">
        <v>0</v>
      </c>
      <c r="D100" s="180">
        <v>0</v>
      </c>
      <c r="E100" s="183" t="e">
        <f t="shared" si="5"/>
        <v>#DIV/0!</v>
      </c>
      <c r="F100" s="180">
        <f t="shared" si="6"/>
        <v>0</v>
      </c>
    </row>
    <row r="101" s="99" customFormat="1" ht="22" customHeight="1" spans="1:6">
      <c r="A101" s="166">
        <v>21112</v>
      </c>
      <c r="B101" s="185" t="s">
        <v>147</v>
      </c>
      <c r="C101" s="180">
        <v>0</v>
      </c>
      <c r="D101" s="180">
        <v>0</v>
      </c>
      <c r="E101" s="183"/>
      <c r="F101" s="180">
        <f t="shared" si="6"/>
        <v>0</v>
      </c>
    </row>
    <row r="102" s="99" customFormat="1" ht="22" customHeight="1" spans="1:6">
      <c r="A102" s="166">
        <v>21199</v>
      </c>
      <c r="B102" s="185" t="s">
        <v>148</v>
      </c>
      <c r="C102" s="180">
        <v>0</v>
      </c>
      <c r="D102" s="180">
        <v>0</v>
      </c>
      <c r="E102" s="183"/>
      <c r="F102" s="180">
        <f t="shared" si="6"/>
        <v>0</v>
      </c>
    </row>
    <row r="103" s="99" customFormat="1" ht="22" customHeight="1" spans="1:6">
      <c r="A103" s="166" t="s">
        <v>149</v>
      </c>
      <c r="B103" s="184" t="s">
        <v>150</v>
      </c>
      <c r="C103" s="180">
        <v>21905</v>
      </c>
      <c r="D103" s="180">
        <v>21905</v>
      </c>
      <c r="E103" s="183">
        <f t="shared" si="5"/>
        <v>0</v>
      </c>
      <c r="F103" s="180">
        <f t="shared" si="6"/>
        <v>0</v>
      </c>
    </row>
    <row r="104" s="99" customFormat="1" ht="22" customHeight="1" spans="1:6">
      <c r="A104" s="166">
        <v>21201</v>
      </c>
      <c r="B104" s="185" t="s">
        <v>151</v>
      </c>
      <c r="C104" s="180">
        <v>7701</v>
      </c>
      <c r="D104" s="180">
        <v>7701</v>
      </c>
      <c r="E104" s="183">
        <f t="shared" ref="E104:E147" si="7">F104/D104</f>
        <v>0</v>
      </c>
      <c r="F104" s="180">
        <f t="shared" si="6"/>
        <v>0</v>
      </c>
    </row>
    <row r="105" s="99" customFormat="1" ht="22" customHeight="1" spans="1:6">
      <c r="A105" s="166">
        <v>21202</v>
      </c>
      <c r="B105" s="185" t="s">
        <v>152</v>
      </c>
      <c r="C105" s="180">
        <v>0</v>
      </c>
      <c r="D105" s="180">
        <v>0</v>
      </c>
      <c r="E105" s="183"/>
      <c r="F105" s="180">
        <f t="shared" si="6"/>
        <v>0</v>
      </c>
    </row>
    <row r="106" s="99" customFormat="1" ht="22" customHeight="1" spans="1:6">
      <c r="A106" s="166">
        <v>21203</v>
      </c>
      <c r="B106" s="185" t="s">
        <v>153</v>
      </c>
      <c r="C106" s="180">
        <v>5533</v>
      </c>
      <c r="D106" s="180">
        <v>5533</v>
      </c>
      <c r="E106" s="183">
        <f t="shared" si="7"/>
        <v>0</v>
      </c>
      <c r="F106" s="180">
        <f t="shared" si="6"/>
        <v>0</v>
      </c>
    </row>
    <row r="107" s="99" customFormat="1" ht="22" customHeight="1" spans="1:6">
      <c r="A107" s="166">
        <v>21205</v>
      </c>
      <c r="B107" s="185" t="s">
        <v>154</v>
      </c>
      <c r="C107" s="180">
        <v>8488</v>
      </c>
      <c r="D107" s="180">
        <v>8488</v>
      </c>
      <c r="E107" s="183">
        <f t="shared" si="7"/>
        <v>0</v>
      </c>
      <c r="F107" s="180">
        <f t="shared" si="6"/>
        <v>0</v>
      </c>
    </row>
    <row r="108" s="99" customFormat="1" ht="22" customHeight="1" spans="1:6">
      <c r="A108" s="166">
        <v>21299</v>
      </c>
      <c r="B108" s="185" t="s">
        <v>155</v>
      </c>
      <c r="C108" s="180">
        <v>183</v>
      </c>
      <c r="D108" s="180">
        <v>183</v>
      </c>
      <c r="E108" s="183">
        <f t="shared" si="7"/>
        <v>0</v>
      </c>
      <c r="F108" s="180">
        <f t="shared" si="6"/>
        <v>0</v>
      </c>
    </row>
    <row r="109" s="99" customFormat="1" ht="22" customHeight="1" spans="1:6">
      <c r="A109" s="166" t="s">
        <v>156</v>
      </c>
      <c r="B109" s="184" t="s">
        <v>157</v>
      </c>
      <c r="C109" s="180">
        <v>47962</v>
      </c>
      <c r="D109" s="180">
        <v>47962</v>
      </c>
      <c r="E109" s="183">
        <f t="shared" si="7"/>
        <v>0</v>
      </c>
      <c r="F109" s="180">
        <f t="shared" si="6"/>
        <v>0</v>
      </c>
    </row>
    <row r="110" s="99" customFormat="1" ht="22" customHeight="1" spans="1:6">
      <c r="A110" s="166">
        <v>21301</v>
      </c>
      <c r="B110" s="185" t="s">
        <v>158</v>
      </c>
      <c r="C110" s="180">
        <v>14282</v>
      </c>
      <c r="D110" s="180">
        <v>14282</v>
      </c>
      <c r="E110" s="183">
        <f t="shared" si="7"/>
        <v>0</v>
      </c>
      <c r="F110" s="180">
        <f t="shared" si="6"/>
        <v>0</v>
      </c>
    </row>
    <row r="111" s="99" customFormat="1" ht="22" customHeight="1" spans="1:6">
      <c r="A111" s="166">
        <v>21302</v>
      </c>
      <c r="B111" s="185" t="s">
        <v>159</v>
      </c>
      <c r="C111" s="180">
        <v>6045</v>
      </c>
      <c r="D111" s="180">
        <v>6045</v>
      </c>
      <c r="E111" s="183">
        <f t="shared" si="7"/>
        <v>0</v>
      </c>
      <c r="F111" s="180">
        <f t="shared" si="6"/>
        <v>0</v>
      </c>
    </row>
    <row r="112" s="99" customFormat="1" ht="22" customHeight="1" spans="1:6">
      <c r="A112" s="166">
        <v>21303</v>
      </c>
      <c r="B112" s="185" t="s">
        <v>160</v>
      </c>
      <c r="C112" s="180">
        <v>3478</v>
      </c>
      <c r="D112" s="180">
        <v>3478</v>
      </c>
      <c r="E112" s="183">
        <f t="shared" si="7"/>
        <v>0</v>
      </c>
      <c r="F112" s="180">
        <f t="shared" si="6"/>
        <v>0</v>
      </c>
    </row>
    <row r="113" s="99" customFormat="1" ht="22" customHeight="1" spans="1:6">
      <c r="A113" s="166">
        <v>21305</v>
      </c>
      <c r="B113" s="185" t="s">
        <v>161</v>
      </c>
      <c r="C113" s="180">
        <v>17886</v>
      </c>
      <c r="D113" s="180">
        <v>17886</v>
      </c>
      <c r="E113" s="183">
        <f t="shared" si="7"/>
        <v>0</v>
      </c>
      <c r="F113" s="180">
        <f t="shared" si="6"/>
        <v>0</v>
      </c>
    </row>
    <row r="114" s="99" customFormat="1" ht="22" customHeight="1" spans="1:6">
      <c r="A114" s="166">
        <v>21307</v>
      </c>
      <c r="B114" s="185" t="s">
        <v>162</v>
      </c>
      <c r="C114" s="180">
        <v>4302</v>
      </c>
      <c r="D114" s="180">
        <v>4302</v>
      </c>
      <c r="E114" s="183">
        <f t="shared" si="7"/>
        <v>0</v>
      </c>
      <c r="F114" s="180">
        <f t="shared" si="6"/>
        <v>0</v>
      </c>
    </row>
    <row r="115" s="99" customFormat="1" ht="22" customHeight="1" spans="1:6">
      <c r="A115" s="166">
        <v>21308</v>
      </c>
      <c r="B115" s="185" t="s">
        <v>163</v>
      </c>
      <c r="C115" s="180">
        <v>1072</v>
      </c>
      <c r="D115" s="180">
        <v>1072</v>
      </c>
      <c r="E115" s="183">
        <f t="shared" si="7"/>
        <v>0</v>
      </c>
      <c r="F115" s="180">
        <f t="shared" si="6"/>
        <v>0</v>
      </c>
    </row>
    <row r="116" s="99" customFormat="1" ht="22" customHeight="1" spans="1:6">
      <c r="A116" s="166">
        <v>21399</v>
      </c>
      <c r="B116" s="185" t="s">
        <v>164</v>
      </c>
      <c r="C116" s="180">
        <v>897</v>
      </c>
      <c r="D116" s="180">
        <v>897</v>
      </c>
      <c r="E116" s="183">
        <f t="shared" si="7"/>
        <v>0</v>
      </c>
      <c r="F116" s="180">
        <f t="shared" si="6"/>
        <v>0</v>
      </c>
    </row>
    <row r="117" s="99" customFormat="1" ht="22" customHeight="1" spans="1:6">
      <c r="A117" s="166" t="s">
        <v>165</v>
      </c>
      <c r="B117" s="184" t="s">
        <v>166</v>
      </c>
      <c r="C117" s="180">
        <v>1635</v>
      </c>
      <c r="D117" s="180">
        <v>1635</v>
      </c>
      <c r="E117" s="183">
        <f t="shared" si="7"/>
        <v>0</v>
      </c>
      <c r="F117" s="180">
        <f t="shared" si="6"/>
        <v>0</v>
      </c>
    </row>
    <row r="118" s="99" customFormat="1" ht="22" customHeight="1" spans="1:6">
      <c r="A118" s="166">
        <v>21401</v>
      </c>
      <c r="B118" s="185" t="s">
        <v>167</v>
      </c>
      <c r="C118" s="180">
        <v>1515</v>
      </c>
      <c r="D118" s="180">
        <v>1515</v>
      </c>
      <c r="E118" s="183">
        <f t="shared" si="7"/>
        <v>0</v>
      </c>
      <c r="F118" s="180">
        <f t="shared" si="6"/>
        <v>0</v>
      </c>
    </row>
    <row r="119" s="99" customFormat="1" ht="22" customHeight="1" spans="1:6">
      <c r="A119" s="166">
        <v>21402</v>
      </c>
      <c r="B119" s="185" t="s">
        <v>168</v>
      </c>
      <c r="C119" s="180">
        <v>0</v>
      </c>
      <c r="D119" s="180">
        <v>0</v>
      </c>
      <c r="E119" s="183" t="e">
        <f t="shared" si="7"/>
        <v>#DIV/0!</v>
      </c>
      <c r="F119" s="180">
        <f t="shared" si="6"/>
        <v>0</v>
      </c>
    </row>
    <row r="120" s="99" customFormat="1" ht="22" customHeight="1" spans="1:6">
      <c r="A120" s="166">
        <v>21406</v>
      </c>
      <c r="B120" s="185" t="s">
        <v>169</v>
      </c>
      <c r="C120" s="180">
        <v>0</v>
      </c>
      <c r="D120" s="180">
        <v>0</v>
      </c>
      <c r="E120" s="183"/>
      <c r="F120" s="180">
        <f t="shared" si="6"/>
        <v>0</v>
      </c>
    </row>
    <row r="121" s="99" customFormat="1" ht="22" customHeight="1" spans="1:6">
      <c r="A121" s="166">
        <v>21499</v>
      </c>
      <c r="B121" s="185" t="s">
        <v>170</v>
      </c>
      <c r="C121" s="180">
        <v>120</v>
      </c>
      <c r="D121" s="180">
        <v>120</v>
      </c>
      <c r="E121" s="183"/>
      <c r="F121" s="180">
        <f t="shared" si="6"/>
        <v>0</v>
      </c>
    </row>
    <row r="122" s="99" customFormat="1" ht="22" customHeight="1" spans="1:6">
      <c r="A122" s="166" t="s">
        <v>171</v>
      </c>
      <c r="B122" s="184" t="s">
        <v>172</v>
      </c>
      <c r="C122" s="180">
        <v>5867</v>
      </c>
      <c r="D122" s="180">
        <v>5867</v>
      </c>
      <c r="E122" s="183">
        <f t="shared" si="7"/>
        <v>0</v>
      </c>
      <c r="F122" s="180">
        <f t="shared" si="6"/>
        <v>0</v>
      </c>
    </row>
    <row r="123" s="99" customFormat="1" ht="22" customHeight="1" spans="1:6">
      <c r="A123" s="166">
        <v>21501</v>
      </c>
      <c r="B123" s="185" t="s">
        <v>173</v>
      </c>
      <c r="C123" s="180">
        <v>0</v>
      </c>
      <c r="D123" s="180">
        <v>0</v>
      </c>
      <c r="E123" s="183" t="e">
        <f t="shared" si="7"/>
        <v>#DIV/0!</v>
      </c>
      <c r="F123" s="180">
        <f t="shared" si="6"/>
        <v>0</v>
      </c>
    </row>
    <row r="124" s="99" customFormat="1" ht="22" customHeight="1" spans="1:6">
      <c r="A124" s="166">
        <v>21505</v>
      </c>
      <c r="B124" s="185" t="s">
        <v>174</v>
      </c>
      <c r="C124" s="180">
        <v>2364</v>
      </c>
      <c r="D124" s="180">
        <v>2364</v>
      </c>
      <c r="E124" s="183">
        <f t="shared" si="7"/>
        <v>0</v>
      </c>
      <c r="F124" s="180">
        <f t="shared" ref="F124:F147" si="8">C124-D124</f>
        <v>0</v>
      </c>
    </row>
    <row r="125" s="99" customFormat="1" ht="22" customHeight="1" spans="1:6">
      <c r="A125" s="166">
        <v>21507</v>
      </c>
      <c r="B125" s="185" t="s">
        <v>175</v>
      </c>
      <c r="C125" s="180">
        <v>0</v>
      </c>
      <c r="D125" s="180">
        <v>0</v>
      </c>
      <c r="E125" s="183"/>
      <c r="F125" s="180">
        <f t="shared" si="8"/>
        <v>0</v>
      </c>
    </row>
    <row r="126" s="99" customFormat="1" ht="22" customHeight="1" spans="1:6">
      <c r="A126" s="166">
        <v>21508</v>
      </c>
      <c r="B126" s="185" t="s">
        <v>176</v>
      </c>
      <c r="C126" s="180">
        <v>3503</v>
      </c>
      <c r="D126" s="180">
        <v>3503</v>
      </c>
      <c r="E126" s="183">
        <f t="shared" si="7"/>
        <v>0</v>
      </c>
      <c r="F126" s="180">
        <f t="shared" si="8"/>
        <v>0</v>
      </c>
    </row>
    <row r="127" s="99" customFormat="1" ht="22" customHeight="1" spans="1:6">
      <c r="A127" s="166" t="s">
        <v>177</v>
      </c>
      <c r="B127" s="184" t="s">
        <v>178</v>
      </c>
      <c r="C127" s="180">
        <v>1886</v>
      </c>
      <c r="D127" s="180">
        <v>1886</v>
      </c>
      <c r="E127" s="183">
        <f t="shared" si="7"/>
        <v>0</v>
      </c>
      <c r="F127" s="180">
        <f t="shared" si="8"/>
        <v>0</v>
      </c>
    </row>
    <row r="128" s="99" customFormat="1" ht="22" customHeight="1" spans="1:6">
      <c r="A128" s="166">
        <v>21602</v>
      </c>
      <c r="B128" s="185" t="s">
        <v>179</v>
      </c>
      <c r="C128" s="180">
        <v>186</v>
      </c>
      <c r="D128" s="180">
        <v>186</v>
      </c>
      <c r="E128" s="183">
        <f t="shared" si="7"/>
        <v>0</v>
      </c>
      <c r="F128" s="180">
        <f t="shared" si="8"/>
        <v>0</v>
      </c>
    </row>
    <row r="129" s="99" customFormat="1" ht="22" customHeight="1" spans="1:6">
      <c r="A129" s="166">
        <v>21606</v>
      </c>
      <c r="B129" s="185" t="s">
        <v>180</v>
      </c>
      <c r="C129" s="180">
        <v>1450</v>
      </c>
      <c r="D129" s="180">
        <v>1450</v>
      </c>
      <c r="E129" s="183">
        <f t="shared" si="7"/>
        <v>0</v>
      </c>
      <c r="F129" s="180">
        <f t="shared" si="8"/>
        <v>0</v>
      </c>
    </row>
    <row r="130" s="99" customFormat="1" ht="22" customHeight="1" spans="1:6">
      <c r="A130" s="166">
        <v>21699</v>
      </c>
      <c r="B130" s="185" t="s">
        <v>181</v>
      </c>
      <c r="C130" s="180">
        <v>250</v>
      </c>
      <c r="D130" s="180">
        <v>250</v>
      </c>
      <c r="E130" s="183"/>
      <c r="F130" s="180">
        <f t="shared" si="8"/>
        <v>0</v>
      </c>
    </row>
    <row r="131" s="99" customFormat="1" ht="22" customHeight="1" spans="1:6">
      <c r="A131" s="166" t="s">
        <v>182</v>
      </c>
      <c r="B131" s="184" t="s">
        <v>183</v>
      </c>
      <c r="C131" s="180">
        <v>0</v>
      </c>
      <c r="D131" s="180">
        <v>0</v>
      </c>
      <c r="E131" s="183"/>
      <c r="F131" s="180">
        <f t="shared" si="8"/>
        <v>0</v>
      </c>
    </row>
    <row r="132" s="99" customFormat="1" ht="22" customHeight="1" spans="1:6">
      <c r="A132" s="166" t="s">
        <v>184</v>
      </c>
      <c r="B132" s="184" t="s">
        <v>185</v>
      </c>
      <c r="C132" s="180">
        <v>17560</v>
      </c>
      <c r="D132" s="180">
        <v>17560</v>
      </c>
      <c r="E132" s="183">
        <f t="shared" si="7"/>
        <v>0</v>
      </c>
      <c r="F132" s="180">
        <f t="shared" si="8"/>
        <v>0</v>
      </c>
    </row>
    <row r="133" s="99" customFormat="1" ht="22" customHeight="1" spans="1:6">
      <c r="A133" s="166">
        <v>22001</v>
      </c>
      <c r="B133" s="185" t="s">
        <v>186</v>
      </c>
      <c r="C133" s="180">
        <v>17290</v>
      </c>
      <c r="D133" s="180">
        <v>17290</v>
      </c>
      <c r="E133" s="183">
        <f t="shared" si="7"/>
        <v>0</v>
      </c>
      <c r="F133" s="180">
        <f t="shared" si="8"/>
        <v>0</v>
      </c>
    </row>
    <row r="134" s="99" customFormat="1" ht="22" customHeight="1" spans="1:6">
      <c r="A134" s="166">
        <v>22005</v>
      </c>
      <c r="B134" s="185" t="s">
        <v>187</v>
      </c>
      <c r="C134" s="180">
        <v>270</v>
      </c>
      <c r="D134" s="180">
        <v>270</v>
      </c>
      <c r="E134" s="183">
        <f t="shared" si="7"/>
        <v>0</v>
      </c>
      <c r="F134" s="180">
        <f t="shared" si="8"/>
        <v>0</v>
      </c>
    </row>
    <row r="135" s="99" customFormat="1" ht="22" customHeight="1" spans="1:6">
      <c r="A135" s="166" t="s">
        <v>188</v>
      </c>
      <c r="B135" s="184" t="s">
        <v>189</v>
      </c>
      <c r="C135" s="180">
        <v>16528</v>
      </c>
      <c r="D135" s="180">
        <v>16528</v>
      </c>
      <c r="E135" s="183">
        <f t="shared" si="7"/>
        <v>0</v>
      </c>
      <c r="F135" s="180">
        <f t="shared" si="8"/>
        <v>0</v>
      </c>
    </row>
    <row r="136" s="99" customFormat="1" ht="22" customHeight="1" spans="1:6">
      <c r="A136" s="166">
        <v>22101</v>
      </c>
      <c r="B136" s="185" t="s">
        <v>190</v>
      </c>
      <c r="C136" s="180">
        <v>2439</v>
      </c>
      <c r="D136" s="180">
        <v>2439</v>
      </c>
      <c r="E136" s="183">
        <f t="shared" si="7"/>
        <v>0</v>
      </c>
      <c r="F136" s="180">
        <f t="shared" si="8"/>
        <v>0</v>
      </c>
    </row>
    <row r="137" s="99" customFormat="1" ht="22" customHeight="1" spans="1:6">
      <c r="A137" s="166">
        <v>22102</v>
      </c>
      <c r="B137" s="185" t="s">
        <v>191</v>
      </c>
      <c r="C137" s="180">
        <v>14089</v>
      </c>
      <c r="D137" s="180">
        <v>14089</v>
      </c>
      <c r="E137" s="183">
        <f t="shared" si="7"/>
        <v>0</v>
      </c>
      <c r="F137" s="180">
        <f t="shared" si="8"/>
        <v>0</v>
      </c>
    </row>
    <row r="138" s="99" customFormat="1" ht="22" customHeight="1" spans="1:6">
      <c r="A138" s="166" t="s">
        <v>192</v>
      </c>
      <c r="B138" s="184" t="s">
        <v>193</v>
      </c>
      <c r="C138" s="180">
        <v>2197</v>
      </c>
      <c r="D138" s="180">
        <v>2197</v>
      </c>
      <c r="E138" s="183">
        <f t="shared" si="7"/>
        <v>0</v>
      </c>
      <c r="F138" s="180">
        <f t="shared" si="8"/>
        <v>0</v>
      </c>
    </row>
    <row r="139" s="99" customFormat="1" ht="22" customHeight="1" spans="1:6">
      <c r="A139" s="166" t="s">
        <v>194</v>
      </c>
      <c r="B139" s="184" t="s">
        <v>195</v>
      </c>
      <c r="C139" s="180">
        <v>4448</v>
      </c>
      <c r="D139" s="180">
        <v>4448</v>
      </c>
      <c r="E139" s="183">
        <f t="shared" si="7"/>
        <v>0</v>
      </c>
      <c r="F139" s="180">
        <f t="shared" si="8"/>
        <v>0</v>
      </c>
    </row>
    <row r="140" s="99" customFormat="1" ht="22" customHeight="1" spans="1:6">
      <c r="A140" s="166">
        <v>22401</v>
      </c>
      <c r="B140" s="185" t="s">
        <v>196</v>
      </c>
      <c r="C140" s="180">
        <v>1584</v>
      </c>
      <c r="D140" s="180">
        <v>1584</v>
      </c>
      <c r="E140" s="183">
        <f t="shared" si="7"/>
        <v>0</v>
      </c>
      <c r="F140" s="180">
        <f t="shared" si="8"/>
        <v>0</v>
      </c>
    </row>
    <row r="141" s="99" customFormat="1" ht="22" customHeight="1" spans="1:6">
      <c r="A141" s="166">
        <v>22402</v>
      </c>
      <c r="B141" s="185" t="s">
        <v>197</v>
      </c>
      <c r="C141" s="180">
        <v>1783</v>
      </c>
      <c r="D141" s="180">
        <v>1783</v>
      </c>
      <c r="E141" s="183">
        <f t="shared" si="7"/>
        <v>0</v>
      </c>
      <c r="F141" s="180">
        <f t="shared" si="8"/>
        <v>0</v>
      </c>
    </row>
    <row r="142" s="99" customFormat="1" ht="22" customHeight="1" spans="1:6">
      <c r="A142" s="166">
        <v>22404</v>
      </c>
      <c r="B142" s="185" t="s">
        <v>198</v>
      </c>
      <c r="C142" s="180">
        <v>5</v>
      </c>
      <c r="D142" s="180">
        <v>5</v>
      </c>
      <c r="E142" s="183">
        <f t="shared" si="7"/>
        <v>0</v>
      </c>
      <c r="F142" s="180">
        <f t="shared" si="8"/>
        <v>0</v>
      </c>
    </row>
    <row r="143" s="99" customFormat="1" ht="22" customHeight="1" spans="1:6">
      <c r="A143" s="166">
        <v>22405</v>
      </c>
      <c r="B143" s="185" t="s">
        <v>199</v>
      </c>
      <c r="C143" s="180">
        <v>0</v>
      </c>
      <c r="D143" s="180">
        <v>0</v>
      </c>
      <c r="E143" s="183"/>
      <c r="F143" s="180">
        <f t="shared" si="8"/>
        <v>0</v>
      </c>
    </row>
    <row r="144" s="99" customFormat="1" ht="22" customHeight="1" spans="1:6">
      <c r="A144" s="166">
        <v>22406</v>
      </c>
      <c r="B144" s="185" t="s">
        <v>200</v>
      </c>
      <c r="C144" s="180">
        <v>138</v>
      </c>
      <c r="D144" s="180">
        <v>138</v>
      </c>
      <c r="E144" s="183">
        <f t="shared" si="7"/>
        <v>0</v>
      </c>
      <c r="F144" s="180">
        <f t="shared" si="8"/>
        <v>0</v>
      </c>
    </row>
    <row r="145" s="99" customFormat="1" ht="22" customHeight="1" spans="1:6">
      <c r="A145" s="166">
        <v>22407</v>
      </c>
      <c r="B145" s="185" t="s">
        <v>201</v>
      </c>
      <c r="C145" s="180">
        <v>938</v>
      </c>
      <c r="D145" s="180">
        <v>938</v>
      </c>
      <c r="E145" s="183">
        <f t="shared" si="7"/>
        <v>0</v>
      </c>
      <c r="F145" s="180">
        <f t="shared" si="8"/>
        <v>0</v>
      </c>
    </row>
    <row r="146" s="99" customFormat="1" ht="22" customHeight="1" spans="1:6">
      <c r="A146" s="166">
        <v>22499</v>
      </c>
      <c r="B146" s="185" t="s">
        <v>202</v>
      </c>
      <c r="C146" s="180">
        <v>0</v>
      </c>
      <c r="D146" s="180">
        <v>0</v>
      </c>
      <c r="E146" s="183"/>
      <c r="F146" s="180">
        <f t="shared" si="8"/>
        <v>0</v>
      </c>
    </row>
    <row r="147" s="99" customFormat="1" ht="22" customHeight="1" spans="1:6">
      <c r="A147" s="166" t="s">
        <v>203</v>
      </c>
      <c r="B147" s="184" t="s">
        <v>204</v>
      </c>
      <c r="C147" s="180">
        <v>0</v>
      </c>
      <c r="D147" s="180">
        <v>0</v>
      </c>
      <c r="E147" s="183" t="e">
        <f t="shared" si="7"/>
        <v>#DIV/0!</v>
      </c>
      <c r="F147" s="180">
        <f t="shared" si="8"/>
        <v>0</v>
      </c>
    </row>
    <row r="148" s="116" customFormat="1" ht="22" customHeight="1" spans="1:1">
      <c r="A148" s="116" t="s">
        <v>205</v>
      </c>
    </row>
  </sheetData>
  <autoFilter xmlns:etc="http://www.wps.cn/officeDocument/2017/etCustomData" ref="A7:F148" etc:filterBottomFollowUsedRange="0">
    <extLst/>
  </autoFilter>
  <mergeCells count="7">
    <mergeCell ref="B2:F2"/>
    <mergeCell ref="D4:F4"/>
    <mergeCell ref="A7:B7"/>
    <mergeCell ref="A148:F148"/>
    <mergeCell ref="A4:A5"/>
    <mergeCell ref="B4:B5"/>
    <mergeCell ref="C4:C5"/>
  </mergeCells>
  <printOptions horizontalCentered="1" verticalCentered="1"/>
  <pageMargins left="0.751388888888889" right="0.751388888888889" top="1" bottom="1" header="0.5" footer="0.5"/>
  <pageSetup paperSize="9" scale="7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topLeftCell="A9" workbookViewId="0">
      <selection activeCell="D7" sqref="D7"/>
    </sheetView>
  </sheetViews>
  <sheetFormatPr defaultColWidth="9" defaultRowHeight="14.25" outlineLevelCol="5"/>
  <cols>
    <col min="1" max="1" width="8.38333333333333" style="115" customWidth="1"/>
    <col min="2" max="2" width="34.1333333333333" style="99" customWidth="1"/>
    <col min="3" max="3" width="15.3833333333333" style="99" customWidth="1"/>
    <col min="4" max="4" width="18.6333333333333" style="99" customWidth="1"/>
    <col min="5" max="5" width="12.6333333333333" style="173" customWidth="1"/>
    <col min="6" max="6" width="13.75" style="99" customWidth="1"/>
    <col min="7" max="16384" width="9" style="99"/>
  </cols>
  <sheetData>
    <row r="1" s="99" customFormat="1" spans="1:5">
      <c r="A1" s="174" t="s">
        <v>206</v>
      </c>
      <c r="E1" s="173"/>
    </row>
    <row r="2" s="99" customFormat="1" ht="54.75" customHeight="1" spans="1:6">
      <c r="A2" s="154" t="s">
        <v>207</v>
      </c>
      <c r="B2" s="154"/>
      <c r="C2" s="154"/>
      <c r="D2" s="154"/>
      <c r="E2" s="175"/>
      <c r="F2" s="154"/>
    </row>
    <row r="3" s="99" customFormat="1" ht="18.75" customHeight="1" spans="1:6">
      <c r="A3" s="155" t="s">
        <v>2</v>
      </c>
      <c r="B3" s="176"/>
      <c r="C3" s="156"/>
      <c r="D3" s="156"/>
      <c r="E3" s="177"/>
      <c r="F3" s="157" t="s">
        <v>3</v>
      </c>
    </row>
    <row r="4" s="99" customFormat="1" ht="28" customHeight="1" spans="1:6">
      <c r="A4" s="159" t="s">
        <v>4</v>
      </c>
      <c r="B4" s="159" t="s">
        <v>5</v>
      </c>
      <c r="C4" s="159" t="s">
        <v>6</v>
      </c>
      <c r="D4" s="167" t="s">
        <v>208</v>
      </c>
      <c r="E4" s="178" t="s">
        <v>209</v>
      </c>
      <c r="F4" s="165" t="s">
        <v>210</v>
      </c>
    </row>
    <row r="5" s="99" customFormat="1" ht="28" customHeight="1" spans="1:6">
      <c r="A5" s="163"/>
      <c r="B5" s="163"/>
      <c r="C5" s="163"/>
      <c r="D5" s="168"/>
      <c r="E5" s="178"/>
      <c r="F5" s="151"/>
    </row>
    <row r="6" s="115" customFormat="1" ht="28" customHeight="1" spans="1:6">
      <c r="A6" s="163" t="s">
        <v>11</v>
      </c>
      <c r="B6" s="163">
        <v>1</v>
      </c>
      <c r="C6" s="163">
        <v>2</v>
      </c>
      <c r="D6" s="166">
        <v>3</v>
      </c>
      <c r="E6" s="179" t="s">
        <v>211</v>
      </c>
      <c r="F6" s="167" t="s">
        <v>212</v>
      </c>
    </row>
    <row r="7" s="99" customFormat="1" ht="28" customHeight="1" spans="1:6">
      <c r="A7" s="167" t="s">
        <v>14</v>
      </c>
      <c r="B7" s="168"/>
      <c r="C7" s="180">
        <f>C8+C24</f>
        <v>193033</v>
      </c>
      <c r="D7" s="180">
        <f>D8+D24</f>
        <v>198824</v>
      </c>
      <c r="E7" s="170">
        <f>F7/C7</f>
        <v>0.0300000518046137</v>
      </c>
      <c r="F7" s="180">
        <f>D7-C7</f>
        <v>5791</v>
      </c>
    </row>
    <row r="8" s="99" customFormat="1" ht="28" customHeight="1" spans="1:6">
      <c r="A8" s="166" t="s">
        <v>15</v>
      </c>
      <c r="B8" s="180" t="s">
        <v>16</v>
      </c>
      <c r="C8" s="180">
        <f>SUM(C9:C23)</f>
        <v>74927</v>
      </c>
      <c r="D8" s="180">
        <f>SUM(D9:D23)</f>
        <v>90380</v>
      </c>
      <c r="E8" s="170">
        <f t="shared" ref="E8:E31" si="0">F8/C8</f>
        <v>0.206240740987895</v>
      </c>
      <c r="F8" s="180">
        <f t="shared" ref="F8:F31" si="1">D8-C8</f>
        <v>15453</v>
      </c>
    </row>
    <row r="9" s="99" customFormat="1" ht="28" customHeight="1" spans="1:6">
      <c r="A9" s="166">
        <v>1</v>
      </c>
      <c r="B9" s="180" t="s">
        <v>17</v>
      </c>
      <c r="C9" s="180">
        <v>27762</v>
      </c>
      <c r="D9" s="180">
        <v>30000</v>
      </c>
      <c r="E9" s="170">
        <f t="shared" si="0"/>
        <v>0.0806137886319429</v>
      </c>
      <c r="F9" s="180">
        <f t="shared" si="1"/>
        <v>2238</v>
      </c>
    </row>
    <row r="10" s="99" customFormat="1" ht="28" customHeight="1" spans="1:6">
      <c r="A10" s="166">
        <v>2</v>
      </c>
      <c r="B10" s="180" t="s">
        <v>18</v>
      </c>
      <c r="C10" s="180">
        <v>7913</v>
      </c>
      <c r="D10" s="180">
        <v>8500</v>
      </c>
      <c r="E10" s="170">
        <f t="shared" si="0"/>
        <v>0.0741817262732213</v>
      </c>
      <c r="F10" s="180">
        <f t="shared" si="1"/>
        <v>587</v>
      </c>
    </row>
    <row r="11" s="99" customFormat="1" ht="28" customHeight="1" spans="1:6">
      <c r="A11" s="166">
        <v>3</v>
      </c>
      <c r="B11" s="180" t="s">
        <v>19</v>
      </c>
      <c r="C11" s="180">
        <v>2711</v>
      </c>
      <c r="D11" s="180">
        <v>2772</v>
      </c>
      <c r="E11" s="170">
        <f t="shared" si="0"/>
        <v>0.0225009221689414</v>
      </c>
      <c r="F11" s="180">
        <f t="shared" si="1"/>
        <v>61</v>
      </c>
    </row>
    <row r="12" s="99" customFormat="1" ht="28" customHeight="1" spans="1:6">
      <c r="A12" s="166">
        <v>4</v>
      </c>
      <c r="B12" s="180" t="s">
        <v>20</v>
      </c>
      <c r="C12" s="180">
        <v>461</v>
      </c>
      <c r="D12" s="180">
        <v>5000</v>
      </c>
      <c r="E12" s="170">
        <f t="shared" si="0"/>
        <v>9.84598698481562</v>
      </c>
      <c r="F12" s="180">
        <f t="shared" si="1"/>
        <v>4539</v>
      </c>
    </row>
    <row r="13" s="99" customFormat="1" ht="28" customHeight="1" spans="1:6">
      <c r="A13" s="166">
        <v>5</v>
      </c>
      <c r="B13" s="180" t="s">
        <v>21</v>
      </c>
      <c r="C13" s="180">
        <v>7298</v>
      </c>
      <c r="D13" s="180">
        <v>7600</v>
      </c>
      <c r="E13" s="170">
        <f t="shared" si="0"/>
        <v>0.0413812003288572</v>
      </c>
      <c r="F13" s="180">
        <f t="shared" si="1"/>
        <v>302</v>
      </c>
    </row>
    <row r="14" s="99" customFormat="1" ht="28" customHeight="1" spans="1:6">
      <c r="A14" s="166">
        <v>6</v>
      </c>
      <c r="B14" s="180" t="s">
        <v>22</v>
      </c>
      <c r="C14" s="180">
        <v>5992</v>
      </c>
      <c r="D14" s="180">
        <v>8000</v>
      </c>
      <c r="E14" s="170">
        <f t="shared" si="0"/>
        <v>0.335113484646195</v>
      </c>
      <c r="F14" s="180">
        <f t="shared" si="1"/>
        <v>2008</v>
      </c>
    </row>
    <row r="15" s="99" customFormat="1" ht="28" customHeight="1" spans="1:6">
      <c r="A15" s="166">
        <v>7</v>
      </c>
      <c r="B15" s="180" t="s">
        <v>23</v>
      </c>
      <c r="C15" s="180">
        <v>1728</v>
      </c>
      <c r="D15" s="180">
        <v>1800</v>
      </c>
      <c r="E15" s="170">
        <f t="shared" si="0"/>
        <v>0.0416666666666667</v>
      </c>
      <c r="F15" s="180">
        <f t="shared" si="1"/>
        <v>72</v>
      </c>
    </row>
    <row r="16" s="99" customFormat="1" ht="28" customHeight="1" spans="1:6">
      <c r="A16" s="166">
        <v>8</v>
      </c>
      <c r="B16" s="180" t="s">
        <v>24</v>
      </c>
      <c r="C16" s="180">
        <v>3092</v>
      </c>
      <c r="D16" s="180">
        <v>5600</v>
      </c>
      <c r="E16" s="170">
        <f t="shared" si="0"/>
        <v>0.811125485122898</v>
      </c>
      <c r="F16" s="180">
        <f t="shared" si="1"/>
        <v>2508</v>
      </c>
    </row>
    <row r="17" s="99" customFormat="1" ht="28" customHeight="1" spans="1:6">
      <c r="A17" s="166">
        <v>9</v>
      </c>
      <c r="B17" s="180" t="s">
        <v>25</v>
      </c>
      <c r="C17" s="180">
        <v>2744</v>
      </c>
      <c r="D17" s="180">
        <v>5680</v>
      </c>
      <c r="E17" s="170">
        <f t="shared" si="0"/>
        <v>1.06997084548105</v>
      </c>
      <c r="F17" s="180">
        <f t="shared" si="1"/>
        <v>2936</v>
      </c>
    </row>
    <row r="18" s="99" customFormat="1" ht="28" customHeight="1" spans="1:6">
      <c r="A18" s="166">
        <v>10</v>
      </c>
      <c r="B18" s="180" t="s">
        <v>26</v>
      </c>
      <c r="C18" s="180">
        <v>5495</v>
      </c>
      <c r="D18" s="180">
        <v>5700</v>
      </c>
      <c r="E18" s="170">
        <f t="shared" si="0"/>
        <v>0.0373066424021838</v>
      </c>
      <c r="F18" s="180">
        <f t="shared" si="1"/>
        <v>205</v>
      </c>
    </row>
    <row r="19" s="99" customFormat="1" ht="28" customHeight="1" spans="1:6">
      <c r="A19" s="166">
        <v>11</v>
      </c>
      <c r="B19" s="180" t="s">
        <v>27</v>
      </c>
      <c r="C19" s="180">
        <v>211</v>
      </c>
      <c r="D19" s="180">
        <v>300</v>
      </c>
      <c r="E19" s="170">
        <f t="shared" si="0"/>
        <v>0.421800947867299</v>
      </c>
      <c r="F19" s="180">
        <f t="shared" si="1"/>
        <v>89</v>
      </c>
    </row>
    <row r="20" s="99" customFormat="1" ht="28" customHeight="1" spans="1:6">
      <c r="A20" s="166">
        <v>12</v>
      </c>
      <c r="B20" s="180" t="s">
        <v>28</v>
      </c>
      <c r="C20" s="180">
        <v>8285</v>
      </c>
      <c r="D20" s="180">
        <v>8000</v>
      </c>
      <c r="E20" s="170">
        <f t="shared" si="0"/>
        <v>-0.0343995171997586</v>
      </c>
      <c r="F20" s="180">
        <f t="shared" si="1"/>
        <v>-285</v>
      </c>
    </row>
    <row r="21" s="99" customFormat="1" ht="28" customHeight="1" spans="1:6">
      <c r="A21" s="166">
        <v>13</v>
      </c>
      <c r="B21" s="180" t="s">
        <v>29</v>
      </c>
      <c r="C21" s="180">
        <v>1111</v>
      </c>
      <c r="D21" s="180">
        <v>1300</v>
      </c>
      <c r="E21" s="170">
        <f t="shared" si="0"/>
        <v>0.17011701170117</v>
      </c>
      <c r="F21" s="180">
        <f t="shared" si="1"/>
        <v>189</v>
      </c>
    </row>
    <row r="22" s="99" customFormat="1" ht="28" customHeight="1" spans="1:6">
      <c r="A22" s="166">
        <v>14</v>
      </c>
      <c r="B22" s="180" t="s">
        <v>30</v>
      </c>
      <c r="C22" s="180">
        <v>122</v>
      </c>
      <c r="D22" s="180">
        <v>126</v>
      </c>
      <c r="E22" s="170">
        <f t="shared" si="0"/>
        <v>0.0327868852459016</v>
      </c>
      <c r="F22" s="180">
        <f t="shared" si="1"/>
        <v>4</v>
      </c>
    </row>
    <row r="23" s="99" customFormat="1" ht="28" customHeight="1" spans="1:6">
      <c r="A23" s="166">
        <v>15</v>
      </c>
      <c r="B23" s="180" t="s">
        <v>31</v>
      </c>
      <c r="C23" s="180">
        <v>2</v>
      </c>
      <c r="D23" s="180">
        <v>2</v>
      </c>
      <c r="E23" s="170">
        <f t="shared" si="0"/>
        <v>0</v>
      </c>
      <c r="F23" s="180">
        <f t="shared" si="1"/>
        <v>0</v>
      </c>
    </row>
    <row r="24" s="99" customFormat="1" ht="28" customHeight="1" spans="1:6">
      <c r="A24" s="166" t="s">
        <v>32</v>
      </c>
      <c r="B24" s="180" t="s">
        <v>33</v>
      </c>
      <c r="C24" s="180">
        <f>SUM(C25:C31)</f>
        <v>118106</v>
      </c>
      <c r="D24" s="180">
        <f>SUM(D25:D31)</f>
        <v>108444</v>
      </c>
      <c r="E24" s="170">
        <f t="shared" si="0"/>
        <v>-0.081807867508848</v>
      </c>
      <c r="F24" s="180">
        <f t="shared" si="1"/>
        <v>-9662</v>
      </c>
    </row>
    <row r="25" s="99" customFormat="1" ht="28" customHeight="1" spans="1:6">
      <c r="A25" s="166">
        <v>1</v>
      </c>
      <c r="B25" s="180" t="s">
        <v>34</v>
      </c>
      <c r="C25" s="180">
        <v>5521</v>
      </c>
      <c r="D25" s="180">
        <v>5600</v>
      </c>
      <c r="E25" s="170">
        <f t="shared" si="0"/>
        <v>0.0143090019923927</v>
      </c>
      <c r="F25" s="180">
        <f t="shared" si="1"/>
        <v>79</v>
      </c>
    </row>
    <row r="26" s="99" customFormat="1" ht="28" customHeight="1" spans="1:6">
      <c r="A26" s="166">
        <v>2</v>
      </c>
      <c r="B26" s="180" t="s">
        <v>35</v>
      </c>
      <c r="C26" s="180">
        <v>4603</v>
      </c>
      <c r="D26" s="180">
        <v>4700</v>
      </c>
      <c r="E26" s="170">
        <f t="shared" si="0"/>
        <v>0.021073213121877</v>
      </c>
      <c r="F26" s="180">
        <f t="shared" si="1"/>
        <v>97</v>
      </c>
    </row>
    <row r="27" s="99" customFormat="1" ht="28" customHeight="1" spans="1:6">
      <c r="A27" s="166">
        <v>3</v>
      </c>
      <c r="B27" s="180" t="s">
        <v>36</v>
      </c>
      <c r="C27" s="180">
        <v>6197</v>
      </c>
      <c r="D27" s="180">
        <v>7000</v>
      </c>
      <c r="E27" s="170">
        <f t="shared" si="0"/>
        <v>0.129578828465386</v>
      </c>
      <c r="F27" s="180">
        <f t="shared" si="1"/>
        <v>803</v>
      </c>
    </row>
    <row r="28" s="99" customFormat="1" ht="28" customHeight="1" spans="1:6">
      <c r="A28" s="166">
        <v>4</v>
      </c>
      <c r="B28" s="180" t="s">
        <v>37</v>
      </c>
      <c r="C28" s="180"/>
      <c r="D28" s="180"/>
      <c r="E28" s="170"/>
      <c r="F28" s="180">
        <f t="shared" si="1"/>
        <v>0</v>
      </c>
    </row>
    <row r="29" s="99" customFormat="1" ht="28" customHeight="1" spans="1:6">
      <c r="A29" s="166">
        <v>5</v>
      </c>
      <c r="B29" s="180" t="s">
        <v>39</v>
      </c>
      <c r="C29" s="180">
        <v>101544</v>
      </c>
      <c r="D29" s="180">
        <v>90884</v>
      </c>
      <c r="E29" s="170">
        <f t="shared" si="0"/>
        <v>-0.104979122350902</v>
      </c>
      <c r="F29" s="180">
        <f t="shared" si="1"/>
        <v>-10660</v>
      </c>
    </row>
    <row r="30" s="99" customFormat="1" ht="28" customHeight="1" spans="1:6">
      <c r="A30" s="166">
        <v>6</v>
      </c>
      <c r="B30" s="180" t="s">
        <v>40</v>
      </c>
      <c r="C30" s="180"/>
      <c r="D30" s="180"/>
      <c r="E30" s="170"/>
      <c r="F30" s="180">
        <f t="shared" si="1"/>
        <v>0</v>
      </c>
    </row>
    <row r="31" s="99" customFormat="1" ht="28" customHeight="1" spans="1:6">
      <c r="A31" s="166">
        <v>7</v>
      </c>
      <c r="B31" s="180" t="s">
        <v>41</v>
      </c>
      <c r="C31" s="180">
        <v>241</v>
      </c>
      <c r="D31" s="180">
        <v>260</v>
      </c>
      <c r="E31" s="170">
        <f t="shared" si="0"/>
        <v>0.0788381742738589</v>
      </c>
      <c r="F31" s="180">
        <f t="shared" si="1"/>
        <v>19</v>
      </c>
    </row>
    <row r="32" s="99" customFormat="1" spans="1:5">
      <c r="A32" s="115"/>
      <c r="E32" s="173"/>
    </row>
  </sheetData>
  <protectedRanges>
    <protectedRange sqref="D26:D27" name="区域1_1_1"/>
    <protectedRange sqref="D29" name="区域1_1_1_1"/>
  </protectedRanges>
  <mergeCells count="8">
    <mergeCell ref="A2:F2"/>
    <mergeCell ref="A7:B7"/>
    <mergeCell ref="A4:A5"/>
    <mergeCell ref="B4:B5"/>
    <mergeCell ref="C4:C5"/>
    <mergeCell ref="D4:D5"/>
    <mergeCell ref="E4:E5"/>
    <mergeCell ref="F4:F5"/>
  </mergeCells>
  <printOptions horizontalCentered="1" verticalCentered="1"/>
  <pageMargins left="0.751388888888889" right="0.751388888888889" top="1" bottom="1" header="0.5" footer="0.5"/>
  <pageSetup paperSize="9" scale="8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workbookViewId="0">
      <selection activeCell="E10" sqref="E10"/>
    </sheetView>
  </sheetViews>
  <sheetFormatPr defaultColWidth="9" defaultRowHeight="14.25"/>
  <cols>
    <col min="1" max="1" width="33.75" style="115" customWidth="1"/>
    <col min="2" max="2" width="15.6333333333333" style="99" customWidth="1"/>
    <col min="3" max="3" width="15" style="99" customWidth="1"/>
    <col min="4" max="4" width="12.25" style="99" customWidth="1"/>
    <col min="5" max="5" width="18.5583333333333" style="99" customWidth="1"/>
    <col min="6" max="6" width="11.5" style="99" customWidth="1"/>
    <col min="7" max="7" width="31.5" style="99" customWidth="1"/>
    <col min="8" max="8" width="14" style="99" customWidth="1"/>
    <col min="9" max="9" width="13.75" style="99" customWidth="1"/>
    <col min="10" max="10" width="9.38333333333333" style="99" customWidth="1"/>
    <col min="11" max="12" width="10" style="99" customWidth="1"/>
    <col min="13" max="16384" width="9" style="99"/>
  </cols>
  <sheetData>
    <row r="1" s="99" customFormat="1" spans="1:1">
      <c r="A1" s="153" t="s">
        <v>213</v>
      </c>
    </row>
    <row r="2" s="99" customFormat="1" ht="54.75" customHeight="1" spans="1:12">
      <c r="A2" s="154" t="s">
        <v>214</v>
      </c>
      <c r="B2" s="154"/>
      <c r="C2" s="154"/>
      <c r="D2" s="154"/>
      <c r="E2" s="154"/>
      <c r="F2" s="154"/>
      <c r="G2" s="154"/>
      <c r="H2" s="154"/>
      <c r="I2" s="154"/>
      <c r="J2" s="154"/>
      <c r="K2" s="154"/>
      <c r="L2" s="154"/>
    </row>
    <row r="3" s="99" customFormat="1" ht="18.75" customHeight="1" spans="1:12">
      <c r="A3" s="155" t="s">
        <v>2</v>
      </c>
      <c r="B3" s="156"/>
      <c r="C3" s="156"/>
      <c r="D3" s="156"/>
      <c r="E3" s="156"/>
      <c r="F3" s="157"/>
      <c r="G3" s="156"/>
      <c r="H3" s="156"/>
      <c r="I3" s="156"/>
      <c r="J3" s="156"/>
      <c r="K3" s="156"/>
      <c r="L3" s="157" t="s">
        <v>3</v>
      </c>
    </row>
    <row r="4" s="99" customFormat="1" ht="31" customHeight="1" spans="1:12">
      <c r="A4" s="158" t="s">
        <v>215</v>
      </c>
      <c r="B4" s="158"/>
      <c r="C4" s="158"/>
      <c r="D4" s="158"/>
      <c r="E4" s="158"/>
      <c r="F4" s="158"/>
      <c r="G4" s="158" t="s">
        <v>216</v>
      </c>
      <c r="H4" s="158"/>
      <c r="I4" s="158"/>
      <c r="J4" s="158"/>
      <c r="K4" s="158"/>
      <c r="L4" s="158"/>
    </row>
    <row r="5" s="99" customFormat="1" ht="31" customHeight="1" spans="1:12">
      <c r="A5" s="159" t="s">
        <v>217</v>
      </c>
      <c r="B5" s="159" t="s">
        <v>218</v>
      </c>
      <c r="C5" s="160" t="s">
        <v>219</v>
      </c>
      <c r="D5" s="161" t="s">
        <v>208</v>
      </c>
      <c r="E5" s="161"/>
      <c r="F5" s="162"/>
      <c r="G5" s="160" t="s">
        <v>217</v>
      </c>
      <c r="H5" s="160" t="s">
        <v>218</v>
      </c>
      <c r="I5" s="160" t="s">
        <v>219</v>
      </c>
      <c r="J5" s="160" t="s">
        <v>208</v>
      </c>
      <c r="K5" s="160"/>
      <c r="L5" s="160"/>
    </row>
    <row r="6" s="99" customFormat="1" ht="31" customHeight="1" spans="1:12">
      <c r="A6" s="163"/>
      <c r="B6" s="163"/>
      <c r="C6" s="160"/>
      <c r="D6" s="164" t="s">
        <v>220</v>
      </c>
      <c r="E6" s="165" t="s">
        <v>221</v>
      </c>
      <c r="F6" s="165" t="s">
        <v>222</v>
      </c>
      <c r="G6" s="160"/>
      <c r="H6" s="160"/>
      <c r="I6" s="160"/>
      <c r="J6" s="167" t="s">
        <v>220</v>
      </c>
      <c r="K6" s="165" t="s">
        <v>221</v>
      </c>
      <c r="L6" s="165" t="s">
        <v>222</v>
      </c>
    </row>
    <row r="7" s="115" customFormat="1" ht="31" customHeight="1" spans="1:12">
      <c r="A7" s="163" t="s">
        <v>11</v>
      </c>
      <c r="B7" s="163">
        <v>1</v>
      </c>
      <c r="C7" s="163">
        <v>2</v>
      </c>
      <c r="D7" s="166">
        <v>3</v>
      </c>
      <c r="E7" s="167" t="s">
        <v>223</v>
      </c>
      <c r="F7" s="166" t="s">
        <v>224</v>
      </c>
      <c r="G7" s="160">
        <v>6</v>
      </c>
      <c r="H7" s="160">
        <v>7</v>
      </c>
      <c r="I7" s="160">
        <v>8</v>
      </c>
      <c r="J7" s="160">
        <v>9</v>
      </c>
      <c r="K7" s="160" t="s">
        <v>225</v>
      </c>
      <c r="L7" s="160" t="s">
        <v>226</v>
      </c>
    </row>
    <row r="8" s="99" customFormat="1" ht="31" customHeight="1" spans="1:12">
      <c r="A8" s="168" t="s">
        <v>227</v>
      </c>
      <c r="B8" s="169">
        <v>133800</v>
      </c>
      <c r="C8" s="169">
        <v>193033</v>
      </c>
      <c r="D8" s="169">
        <v>198824</v>
      </c>
      <c r="E8" s="170">
        <f t="shared" ref="E8:E14" si="0">D8/B8</f>
        <v>1.48597907324365</v>
      </c>
      <c r="F8" s="170">
        <f t="shared" ref="F8:F14" si="1">D8/C8</f>
        <v>1.03000005180461</v>
      </c>
      <c r="G8" s="160" t="s">
        <v>228</v>
      </c>
      <c r="H8" s="171">
        <v>345464</v>
      </c>
      <c r="I8" s="171">
        <v>506928</v>
      </c>
      <c r="J8" s="171">
        <v>460564.38</v>
      </c>
      <c r="K8" s="172">
        <f t="shared" ref="K8:K14" si="2">J8/H8</f>
        <v>1.33317619202001</v>
      </c>
      <c r="L8" s="172">
        <f t="shared" ref="L8:L14" si="3">J8/I8</f>
        <v>0.908540029353281</v>
      </c>
    </row>
    <row r="9" s="99" customFormat="1" ht="31" customHeight="1" spans="1:12">
      <c r="A9" s="168" t="s">
        <v>229</v>
      </c>
      <c r="B9" s="169">
        <v>169943.71</v>
      </c>
      <c r="C9" s="169">
        <v>324195.85</v>
      </c>
      <c r="D9" s="169">
        <v>260360.04</v>
      </c>
      <c r="E9" s="170">
        <f t="shared" si="0"/>
        <v>1.5320369315228</v>
      </c>
      <c r="F9" s="170">
        <f t="shared" si="1"/>
        <v>0.803094919321145</v>
      </c>
      <c r="G9" s="160" t="s">
        <v>230</v>
      </c>
      <c r="H9" s="171">
        <v>9418.84</v>
      </c>
      <c r="I9" s="171">
        <v>7427.66</v>
      </c>
      <c r="J9" s="171">
        <v>7427.66</v>
      </c>
      <c r="K9" s="172">
        <f t="shared" si="2"/>
        <v>0.788596047920975</v>
      </c>
      <c r="L9" s="172">
        <f t="shared" si="3"/>
        <v>1</v>
      </c>
    </row>
    <row r="10" s="99" customFormat="1" ht="31" customHeight="1" spans="1:12">
      <c r="A10" s="168" t="s">
        <v>231</v>
      </c>
      <c r="B10" s="169">
        <v>68</v>
      </c>
      <c r="C10" s="169">
        <v>13</v>
      </c>
      <c r="D10" s="169">
        <v>15008</v>
      </c>
      <c r="E10" s="170">
        <f t="shared" si="0"/>
        <v>220.705882352941</v>
      </c>
      <c r="F10" s="170">
        <f t="shared" si="1"/>
        <v>1154.46153846154</v>
      </c>
      <c r="G10" s="160" t="s">
        <v>232</v>
      </c>
      <c r="H10" s="171">
        <v>388</v>
      </c>
      <c r="I10" s="171">
        <v>1878</v>
      </c>
      <c r="J10" s="171">
        <v>3888</v>
      </c>
      <c r="K10" s="172">
        <f t="shared" si="2"/>
        <v>10.020618556701</v>
      </c>
      <c r="L10" s="172">
        <f t="shared" si="3"/>
        <v>2.0702875399361</v>
      </c>
    </row>
    <row r="11" s="99" customFormat="1" ht="31" customHeight="1" spans="1:12">
      <c r="A11" s="168" t="s">
        <v>233</v>
      </c>
      <c r="B11" s="169">
        <v>49527</v>
      </c>
      <c r="C11" s="169">
        <v>13432</v>
      </c>
      <c r="D11" s="169"/>
      <c r="E11" s="170">
        <f t="shared" si="0"/>
        <v>0</v>
      </c>
      <c r="F11" s="170">
        <f t="shared" si="1"/>
        <v>0</v>
      </c>
      <c r="G11" s="160" t="s">
        <v>234</v>
      </c>
      <c r="H11" s="171"/>
      <c r="I11" s="171">
        <v>88</v>
      </c>
      <c r="J11" s="171">
        <v>4244</v>
      </c>
      <c r="K11" s="172"/>
      <c r="L11" s="172">
        <f t="shared" si="3"/>
        <v>48.2272727272727</v>
      </c>
    </row>
    <row r="12" s="99" customFormat="1" ht="31" customHeight="1" spans="1:12">
      <c r="A12" s="168" t="s">
        <v>235</v>
      </c>
      <c r="B12" s="169"/>
      <c r="C12" s="169"/>
      <c r="D12" s="169"/>
      <c r="E12" s="170"/>
      <c r="F12" s="170"/>
      <c r="G12" s="160" t="s">
        <v>236</v>
      </c>
      <c r="H12" s="171">
        <v>68</v>
      </c>
      <c r="I12" s="171">
        <v>15008</v>
      </c>
      <c r="J12" s="171">
        <v>68</v>
      </c>
      <c r="K12" s="172">
        <f t="shared" si="2"/>
        <v>1</v>
      </c>
      <c r="L12" s="172">
        <f t="shared" si="3"/>
        <v>0.00453091684434968</v>
      </c>
    </row>
    <row r="13" s="99" customFormat="1" ht="31" customHeight="1" spans="1:12">
      <c r="A13" s="168" t="s">
        <v>237</v>
      </c>
      <c r="B13" s="169">
        <v>2000</v>
      </c>
      <c r="C13" s="169">
        <v>3878</v>
      </c>
      <c r="D13" s="169">
        <v>2000</v>
      </c>
      <c r="E13" s="170">
        <f t="shared" si="0"/>
        <v>1</v>
      </c>
      <c r="F13" s="170">
        <f t="shared" si="1"/>
        <v>0.515729757607014</v>
      </c>
      <c r="G13" s="160" t="s">
        <v>238</v>
      </c>
      <c r="H13" s="171"/>
      <c r="I13" s="171">
        <v>3222.19</v>
      </c>
      <c r="J13" s="171"/>
      <c r="K13" s="172"/>
      <c r="L13" s="172">
        <f t="shared" si="3"/>
        <v>0</v>
      </c>
    </row>
    <row r="14" s="99" customFormat="1" ht="31" customHeight="1" spans="1:12">
      <c r="A14" s="166" t="s">
        <v>239</v>
      </c>
      <c r="B14" s="169">
        <f>SUM(B8:B13)</f>
        <v>355338.71</v>
      </c>
      <c r="C14" s="169">
        <f>SUM(C8:C13)</f>
        <v>534551.85</v>
      </c>
      <c r="D14" s="169">
        <f>SUM(D8:D13)</f>
        <v>476192.04</v>
      </c>
      <c r="E14" s="170">
        <f t="shared" si="0"/>
        <v>1.34010741469737</v>
      </c>
      <c r="F14" s="170">
        <f t="shared" si="1"/>
        <v>0.890824790897272</v>
      </c>
      <c r="G14" s="166" t="s">
        <v>240</v>
      </c>
      <c r="H14" s="171">
        <f>SUM(H8:H13)</f>
        <v>355338.84</v>
      </c>
      <c r="I14" s="171">
        <f>SUM(I8:I13)</f>
        <v>534551.85</v>
      </c>
      <c r="J14" s="171">
        <f>SUM(J8:J12)</f>
        <v>476192.04</v>
      </c>
      <c r="K14" s="172">
        <f t="shared" si="2"/>
        <v>1.34010692442177</v>
      </c>
      <c r="L14" s="172">
        <f t="shared" si="3"/>
        <v>0.890824790897272</v>
      </c>
    </row>
    <row r="15" s="116" customFormat="1" ht="46" customHeight="1" spans="1:12">
      <c r="A15" s="129" t="s">
        <v>241</v>
      </c>
      <c r="B15" s="129"/>
      <c r="C15" s="129"/>
      <c r="D15" s="129"/>
      <c r="E15" s="129"/>
      <c r="F15" s="129"/>
      <c r="G15" s="129"/>
      <c r="H15" s="129"/>
      <c r="I15" s="129"/>
      <c r="J15" s="129"/>
      <c r="K15" s="129"/>
      <c r="L15" s="129"/>
    </row>
  </sheetData>
  <mergeCells count="12">
    <mergeCell ref="A2:L2"/>
    <mergeCell ref="A4:F4"/>
    <mergeCell ref="G4:L4"/>
    <mergeCell ref="D5:F5"/>
    <mergeCell ref="J5:L5"/>
    <mergeCell ref="A15:L15"/>
    <mergeCell ref="A5:A6"/>
    <mergeCell ref="B5:B6"/>
    <mergeCell ref="C5:C6"/>
    <mergeCell ref="G5:G6"/>
    <mergeCell ref="H5:H6"/>
    <mergeCell ref="I5:I6"/>
  </mergeCells>
  <pageMargins left="0.75" right="0.75" top="1" bottom="1" header="0.5" footer="0.5"/>
  <pageSetup paperSize="9" scale="6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7"/>
  <sheetViews>
    <sheetView workbookViewId="0">
      <selection activeCell="C36" sqref="C36"/>
    </sheetView>
  </sheetViews>
  <sheetFormatPr defaultColWidth="9" defaultRowHeight="13.5" outlineLevelCol="3"/>
  <cols>
    <col min="1" max="1" width="30.8833333333333" style="143" customWidth="1"/>
    <col min="2" max="4" width="25.25" style="143" customWidth="1"/>
    <col min="5" max="5" width="10.6666666666667" style="143"/>
    <col min="6" max="6" width="10.3833333333333" style="143"/>
    <col min="7" max="16384" width="9" style="143"/>
  </cols>
  <sheetData>
    <row r="1" ht="15" customHeight="1" spans="1:1">
      <c r="A1" s="144" t="s">
        <v>242</v>
      </c>
    </row>
    <row r="2" ht="27" spans="1:4">
      <c r="A2" s="145" t="s">
        <v>243</v>
      </c>
      <c r="B2" s="145"/>
      <c r="C2" s="145"/>
      <c r="D2" s="145"/>
    </row>
    <row r="3" ht="43" customHeight="1" spans="1:4">
      <c r="A3" s="146" t="s">
        <v>2</v>
      </c>
      <c r="B3" s="147"/>
      <c r="C3" s="147"/>
      <c r="D3" s="148" t="s">
        <v>244</v>
      </c>
    </row>
    <row r="4" ht="43" customHeight="1" spans="1:4">
      <c r="A4" s="149" t="s">
        <v>245</v>
      </c>
      <c r="B4" s="149" t="s">
        <v>246</v>
      </c>
      <c r="C4" s="149" t="s">
        <v>245</v>
      </c>
      <c r="D4" s="149" t="s">
        <v>247</v>
      </c>
    </row>
    <row r="5" ht="43" customHeight="1" spans="1:4">
      <c r="A5" s="150" t="s">
        <v>248</v>
      </c>
      <c r="B5" s="151">
        <v>198824</v>
      </c>
      <c r="C5" s="150" t="s">
        <v>249</v>
      </c>
      <c r="D5" s="151">
        <f>SUM(D6:D11)</f>
        <v>185932.21</v>
      </c>
    </row>
    <row r="6" ht="43" customHeight="1" spans="1:4">
      <c r="A6" s="150" t="s">
        <v>250</v>
      </c>
      <c r="B6" s="151">
        <f>SUM(B7:B18)+B29+B30</f>
        <v>260832.85</v>
      </c>
      <c r="C6" s="150" t="s">
        <v>251</v>
      </c>
      <c r="D6" s="151">
        <v>146021.92</v>
      </c>
    </row>
    <row r="7" ht="43" customHeight="1" spans="1:4">
      <c r="A7" s="150" t="s">
        <v>252</v>
      </c>
      <c r="B7" s="151">
        <v>17294</v>
      </c>
      <c r="C7" s="150" t="s">
        <v>253</v>
      </c>
      <c r="D7" s="151">
        <v>13838.61</v>
      </c>
    </row>
    <row r="8" ht="43" customHeight="1" spans="1:4">
      <c r="A8" s="150" t="s">
        <v>254</v>
      </c>
      <c r="B8" s="151">
        <v>58655.62</v>
      </c>
      <c r="C8" s="150" t="s">
        <v>255</v>
      </c>
      <c r="D8" s="151">
        <v>22317</v>
      </c>
    </row>
    <row r="9" ht="43" customHeight="1" spans="1:4">
      <c r="A9" s="150" t="s">
        <v>256</v>
      </c>
      <c r="B9" s="151">
        <v>22663</v>
      </c>
      <c r="C9" s="150" t="s">
        <v>257</v>
      </c>
      <c r="D9" s="151">
        <f>2964.68+57.12</f>
        <v>3021.8</v>
      </c>
    </row>
    <row r="10" ht="43" customHeight="1" spans="1:4">
      <c r="A10" s="150" t="s">
        <v>258</v>
      </c>
      <c r="B10" s="151">
        <v>850</v>
      </c>
      <c r="C10" s="150" t="s">
        <v>259</v>
      </c>
      <c r="D10" s="151">
        <v>732.88</v>
      </c>
    </row>
    <row r="11" ht="43" customHeight="1" spans="1:4">
      <c r="A11" s="150" t="s">
        <v>260</v>
      </c>
      <c r="B11" s="151">
        <v>7027</v>
      </c>
      <c r="C11" s="150"/>
      <c r="D11" s="151"/>
    </row>
    <row r="12" ht="43" customHeight="1" spans="1:4">
      <c r="A12" s="150" t="s">
        <v>261</v>
      </c>
      <c r="B12" s="151">
        <v>28471.16</v>
      </c>
      <c r="C12" s="150" t="s">
        <v>262</v>
      </c>
      <c r="D12" s="151">
        <f>SUM(D13:D21)</f>
        <v>11393.58</v>
      </c>
    </row>
    <row r="13" ht="43" customHeight="1" spans="1:4">
      <c r="A13" s="150" t="s">
        <v>263</v>
      </c>
      <c r="B13" s="151">
        <v>10460</v>
      </c>
      <c r="C13" s="150" t="s">
        <v>264</v>
      </c>
      <c r="D13" s="151">
        <v>4843.06</v>
      </c>
    </row>
    <row r="14" ht="43" customHeight="1" spans="1:4">
      <c r="A14" s="150" t="s">
        <v>265</v>
      </c>
      <c r="B14" s="151">
        <v>8187.14</v>
      </c>
      <c r="C14" s="150" t="s">
        <v>266</v>
      </c>
      <c r="D14" s="151">
        <v>3.01</v>
      </c>
    </row>
    <row r="15" ht="43" customHeight="1" spans="1:4">
      <c r="A15" s="150" t="s">
        <v>267</v>
      </c>
      <c r="B15" s="151">
        <v>10796</v>
      </c>
      <c r="C15" s="150" t="s">
        <v>268</v>
      </c>
      <c r="D15" s="151">
        <v>365.71</v>
      </c>
    </row>
    <row r="16" ht="43" customHeight="1" spans="1:4">
      <c r="A16" s="150"/>
      <c r="B16" s="151"/>
      <c r="C16" s="150" t="s">
        <v>269</v>
      </c>
      <c r="D16" s="151">
        <v>1257.84</v>
      </c>
    </row>
    <row r="17" ht="43" customHeight="1" spans="1:4">
      <c r="A17" s="150"/>
      <c r="B17" s="152"/>
      <c r="C17" s="150" t="s">
        <v>270</v>
      </c>
      <c r="D17" s="151">
        <v>925.05</v>
      </c>
    </row>
    <row r="18" ht="43" customHeight="1" spans="1:4">
      <c r="A18" s="150" t="s">
        <v>271</v>
      </c>
      <c r="B18" s="151">
        <f>SUM(B19:B28)</f>
        <v>80696.71</v>
      </c>
      <c r="C18" s="150" t="s">
        <v>272</v>
      </c>
      <c r="D18" s="151">
        <v>1261.25</v>
      </c>
    </row>
    <row r="19" ht="43" customHeight="1" spans="1:4">
      <c r="A19" s="150" t="s">
        <v>273</v>
      </c>
      <c r="B19" s="151">
        <v>275</v>
      </c>
      <c r="C19" s="150" t="s">
        <v>274</v>
      </c>
      <c r="D19" s="151">
        <v>1860.46</v>
      </c>
    </row>
    <row r="20" ht="43" customHeight="1" spans="1:4">
      <c r="A20" s="150" t="s">
        <v>275</v>
      </c>
      <c r="B20" s="151">
        <v>26085.26</v>
      </c>
      <c r="C20" s="150" t="s">
        <v>276</v>
      </c>
      <c r="D20" s="151">
        <v>288.2</v>
      </c>
    </row>
    <row r="21" ht="43" customHeight="1" spans="1:4">
      <c r="A21" s="150" t="s">
        <v>277</v>
      </c>
      <c r="B21" s="151">
        <v>8395.35</v>
      </c>
      <c r="C21" s="150" t="s">
        <v>278</v>
      </c>
      <c r="D21" s="151">
        <v>589</v>
      </c>
    </row>
    <row r="22" ht="43" customHeight="1" spans="1:4">
      <c r="A22" s="150" t="s">
        <v>279</v>
      </c>
      <c r="B22" s="151">
        <v>600.35</v>
      </c>
      <c r="C22" s="150" t="s">
        <v>280</v>
      </c>
      <c r="D22" s="151">
        <f>SUM(D23:D27)</f>
        <v>51246.6</v>
      </c>
    </row>
    <row r="23" ht="43" customHeight="1" spans="1:4">
      <c r="A23" s="150" t="s">
        <v>281</v>
      </c>
      <c r="B23" s="151">
        <v>11901.55</v>
      </c>
      <c r="C23" s="150" t="s">
        <v>282</v>
      </c>
      <c r="D23" s="151">
        <f>10234.75+707</f>
        <v>10941.75</v>
      </c>
    </row>
    <row r="24" ht="43" customHeight="1" spans="1:4">
      <c r="A24" s="150" t="s">
        <v>283</v>
      </c>
      <c r="B24" s="151">
        <v>1227.73</v>
      </c>
      <c r="C24" s="150" t="s">
        <v>284</v>
      </c>
      <c r="D24" s="151">
        <v>3298.73</v>
      </c>
    </row>
    <row r="25" ht="43" customHeight="1" spans="1:4">
      <c r="A25" s="150" t="s">
        <v>285</v>
      </c>
      <c r="B25" s="151">
        <v>31121.77</v>
      </c>
      <c r="C25" s="150" t="s">
        <v>286</v>
      </c>
      <c r="D25" s="151">
        <v>22206.42</v>
      </c>
    </row>
    <row r="26" ht="43" customHeight="1" spans="1:4">
      <c r="A26" s="150" t="s">
        <v>287</v>
      </c>
      <c r="B26" s="151">
        <v>28</v>
      </c>
      <c r="C26" s="150" t="s">
        <v>288</v>
      </c>
      <c r="D26" s="151">
        <f>14023.3+404+352.4</f>
        <v>14779.7</v>
      </c>
    </row>
    <row r="27" ht="43" customHeight="1" spans="1:4">
      <c r="A27" s="150" t="s">
        <v>289</v>
      </c>
      <c r="B27" s="152">
        <v>549.1</v>
      </c>
      <c r="C27" s="150" t="s">
        <v>290</v>
      </c>
      <c r="D27" s="151">
        <v>20</v>
      </c>
    </row>
    <row r="28" ht="43" customHeight="1" spans="1:4">
      <c r="A28" s="150" t="s">
        <v>291</v>
      </c>
      <c r="B28" s="152">
        <v>512.6</v>
      </c>
      <c r="C28" s="150" t="s">
        <v>292</v>
      </c>
      <c r="D28" s="151">
        <f>D29+D30+D31+D32</f>
        <v>44274.49</v>
      </c>
    </row>
    <row r="29" ht="43" customHeight="1" spans="1:4">
      <c r="A29" s="152" t="s">
        <v>293</v>
      </c>
      <c r="B29" s="152">
        <v>27780.01</v>
      </c>
      <c r="C29" s="150" t="s">
        <v>294</v>
      </c>
      <c r="D29" s="151">
        <f>19506.1+0.39</f>
        <v>19506.49</v>
      </c>
    </row>
    <row r="30" ht="43" customHeight="1" spans="1:4">
      <c r="A30" s="152" t="s">
        <v>295</v>
      </c>
      <c r="B30" s="152">
        <v>-12047.79</v>
      </c>
      <c r="C30" s="150" t="s">
        <v>296</v>
      </c>
      <c r="D30" s="151">
        <f>20000+8162-3394-10000-3000</f>
        <v>11768</v>
      </c>
    </row>
    <row r="31" ht="43" customHeight="1" spans="1:4">
      <c r="A31" s="152"/>
      <c r="B31" s="152"/>
      <c r="C31" s="150" t="s">
        <v>297</v>
      </c>
      <c r="D31" s="151">
        <v>10000</v>
      </c>
    </row>
    <row r="32" ht="43" customHeight="1" spans="1:4">
      <c r="A32" s="152"/>
      <c r="B32" s="152"/>
      <c r="C32" s="150" t="s">
        <v>298</v>
      </c>
      <c r="D32" s="151">
        <v>3000</v>
      </c>
    </row>
    <row r="33" ht="43" customHeight="1" spans="1:4">
      <c r="A33" s="150" t="s">
        <v>299</v>
      </c>
      <c r="B33" s="151">
        <v>15008</v>
      </c>
      <c r="C33" s="150" t="s">
        <v>300</v>
      </c>
      <c r="D33" s="150">
        <f>SUM(D34:D36)</f>
        <v>44484.29</v>
      </c>
    </row>
    <row r="34" ht="43" customHeight="1" spans="1:4">
      <c r="A34" s="150" t="s">
        <v>301</v>
      </c>
      <c r="B34" s="151">
        <v>14320</v>
      </c>
      <c r="C34" s="150" t="s">
        <v>302</v>
      </c>
      <c r="D34" s="150">
        <v>11688.29</v>
      </c>
    </row>
    <row r="35" ht="43" customHeight="1" spans="1:4">
      <c r="A35" s="150" t="s">
        <v>303</v>
      </c>
      <c r="B35" s="152">
        <v>688</v>
      </c>
      <c r="C35" s="150" t="s">
        <v>304</v>
      </c>
      <c r="D35" s="150">
        <f>14156+322+295+2871+832</f>
        <v>18476</v>
      </c>
    </row>
    <row r="36" ht="43" customHeight="1" spans="1:4">
      <c r="A36" s="150" t="s">
        <v>305</v>
      </c>
      <c r="B36" s="151">
        <f>2000-237-114.26-121.55</f>
        <v>1527.19</v>
      </c>
      <c r="C36" s="150" t="s">
        <v>306</v>
      </c>
      <c r="D36" s="151">
        <v>14320</v>
      </c>
    </row>
    <row r="37" ht="43" customHeight="1" spans="1:4">
      <c r="A37" s="150"/>
      <c r="B37" s="151"/>
      <c r="C37" s="150" t="s">
        <v>307</v>
      </c>
      <c r="D37" s="151">
        <f>57207+6526+B21-4173.86-1162</f>
        <v>66792.49</v>
      </c>
    </row>
    <row r="38" ht="43" customHeight="1" spans="1:4">
      <c r="A38" s="150"/>
      <c r="B38" s="151"/>
      <c r="C38" s="150" t="s">
        <v>308</v>
      </c>
      <c r="D38" s="151">
        <v>10406</v>
      </c>
    </row>
    <row r="39" ht="43" customHeight="1" spans="1:4">
      <c r="A39" s="150"/>
      <c r="B39" s="151"/>
      <c r="C39" s="150" t="s">
        <v>309</v>
      </c>
      <c r="D39" s="151">
        <f>42122.72+3394</f>
        <v>45516.72</v>
      </c>
    </row>
    <row r="40" ht="43" customHeight="1" spans="1:4">
      <c r="A40" s="150" t="s">
        <v>310</v>
      </c>
      <c r="B40" s="151">
        <f>B41+B42+B43</f>
        <v>0</v>
      </c>
      <c r="C40" s="150" t="s">
        <v>311</v>
      </c>
      <c r="D40" s="151">
        <v>7427.66</v>
      </c>
    </row>
    <row r="41" ht="43" customHeight="1" spans="1:4">
      <c r="A41" s="150" t="s">
        <v>312</v>
      </c>
      <c r="B41" s="151"/>
      <c r="C41" s="150" t="s">
        <v>313</v>
      </c>
      <c r="D41" s="151">
        <v>68</v>
      </c>
    </row>
    <row r="42" ht="43" customHeight="1" spans="1:4">
      <c r="A42" s="150" t="s">
        <v>314</v>
      </c>
      <c r="B42" s="151"/>
      <c r="C42" s="150" t="s">
        <v>315</v>
      </c>
      <c r="D42" s="151">
        <v>3888</v>
      </c>
    </row>
    <row r="43" ht="43" customHeight="1" spans="1:4">
      <c r="A43" s="150" t="s">
        <v>316</v>
      </c>
      <c r="B43" s="151"/>
      <c r="C43" s="150" t="s">
        <v>317</v>
      </c>
      <c r="D43" s="151">
        <v>4762</v>
      </c>
    </row>
    <row r="44" ht="8" hidden="1" customHeight="1" spans="1:4">
      <c r="A44" s="150"/>
      <c r="B44" s="151"/>
      <c r="C44" s="150"/>
      <c r="D44" s="151"/>
    </row>
    <row r="45" ht="37" customHeight="1" spans="1:4">
      <c r="A45" s="150" t="s">
        <v>318</v>
      </c>
      <c r="B45" s="151">
        <f>B5+B6+B33+B36+B40</f>
        <v>476192.04</v>
      </c>
      <c r="C45" s="150" t="s">
        <v>319</v>
      </c>
      <c r="D45" s="151">
        <f>D5+D12+D22+D28+D33+D37+D38+D40+D41+D42+D44+D39+4762</f>
        <v>476192.04</v>
      </c>
    </row>
    <row r="46" ht="20" customHeight="1"/>
    <row r="47" ht="20" customHeight="1"/>
  </sheetData>
  <mergeCells count="1">
    <mergeCell ref="A2:D2"/>
  </mergeCells>
  <printOptions horizontalCentered="1"/>
  <pageMargins left="0.751388888888889" right="0.751388888888889" top="1" bottom="1" header="0.5" footer="0.5"/>
  <pageSetup paperSize="9" scale="82" fitToHeight="0" orientation="portrait" horizontalDpi="600"/>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zoomScale="130" zoomScaleNormal="130" workbookViewId="0">
      <selection activeCell="G5" sqref="G5"/>
    </sheetView>
  </sheetViews>
  <sheetFormatPr defaultColWidth="9" defaultRowHeight="14.25" outlineLevelCol="6"/>
  <cols>
    <col min="1" max="5" width="18.3666666666667" style="102" customWidth="1"/>
    <col min="6" max="6" width="16.5" style="127" customWidth="1"/>
    <col min="7" max="7" width="19.5" style="102" customWidth="1"/>
    <col min="8" max="8" width="10.3833333333333" style="102"/>
    <col min="9" max="16381" width="9" style="102"/>
    <col min="16382" max="16382" width="12.6333333333333" style="102"/>
    <col min="16383" max="16384" width="9" style="102"/>
  </cols>
  <sheetData>
    <row r="1" s="102" customFormat="1" spans="1:6">
      <c r="A1" s="128" t="s">
        <v>320</v>
      </c>
      <c r="B1" s="129"/>
      <c r="F1" s="127"/>
    </row>
    <row r="2" s="102" customFormat="1" ht="25.5" spans="1:7">
      <c r="A2" s="130" t="s">
        <v>321</v>
      </c>
      <c r="B2" s="130"/>
      <c r="C2" s="130"/>
      <c r="D2" s="130"/>
      <c r="E2" s="130"/>
      <c r="F2" s="131"/>
      <c r="G2" s="132"/>
    </row>
    <row r="3" s="102" customFormat="1" ht="19" customHeight="1" spans="1:7">
      <c r="A3" s="133" t="s">
        <v>322</v>
      </c>
      <c r="B3" s="133"/>
      <c r="C3" s="134"/>
      <c r="D3" s="134"/>
      <c r="E3" s="135" t="s">
        <v>3</v>
      </c>
      <c r="F3" s="136"/>
      <c r="G3" s="137"/>
    </row>
    <row r="4" s="69" customFormat="1" ht="31" customHeight="1" spans="1:5">
      <c r="A4" s="138" t="s">
        <v>323</v>
      </c>
      <c r="B4" s="138" t="s">
        <v>324</v>
      </c>
      <c r="C4" s="138" t="s">
        <v>325</v>
      </c>
      <c r="D4" s="139" t="s">
        <v>208</v>
      </c>
      <c r="E4" s="139" t="s">
        <v>324</v>
      </c>
    </row>
    <row r="5" s="69" customFormat="1" ht="38" customHeight="1" spans="1:5">
      <c r="A5" s="138" t="s">
        <v>324</v>
      </c>
      <c r="B5" s="138" t="s">
        <v>324</v>
      </c>
      <c r="C5" s="138" t="s">
        <v>324</v>
      </c>
      <c r="D5" s="139" t="s">
        <v>220</v>
      </c>
      <c r="E5" s="139" t="s">
        <v>326</v>
      </c>
    </row>
    <row r="6" s="69" customFormat="1" ht="38" customHeight="1" spans="1:5">
      <c r="A6" s="140" t="s">
        <v>327</v>
      </c>
      <c r="B6" s="140" t="s">
        <v>324</v>
      </c>
      <c r="C6" s="141">
        <v>0</v>
      </c>
      <c r="D6" s="141">
        <v>0</v>
      </c>
      <c r="E6" s="142">
        <v>0</v>
      </c>
    </row>
    <row r="7" s="69" customFormat="1" ht="38" customHeight="1" spans="1:5">
      <c r="A7" s="138" t="s">
        <v>328</v>
      </c>
      <c r="B7" s="140" t="s">
        <v>329</v>
      </c>
      <c r="C7" s="141">
        <v>952.06</v>
      </c>
      <c r="D7" s="141">
        <v>925.05</v>
      </c>
      <c r="E7" s="142">
        <f>D7/C7</f>
        <v>0.971629939289541</v>
      </c>
    </row>
    <row r="8" s="69" customFormat="1" ht="38" customHeight="1" spans="1:5">
      <c r="A8" s="138" t="s">
        <v>324</v>
      </c>
      <c r="B8" s="140" t="s">
        <v>330</v>
      </c>
      <c r="C8" s="141">
        <v>0</v>
      </c>
      <c r="D8" s="141">
        <v>0</v>
      </c>
      <c r="E8" s="142">
        <v>0</v>
      </c>
    </row>
    <row r="9" s="69" customFormat="1" ht="38" customHeight="1" spans="1:5">
      <c r="A9" s="138" t="s">
        <v>324</v>
      </c>
      <c r="B9" s="140" t="s">
        <v>331</v>
      </c>
      <c r="C9" s="141">
        <v>952.06</v>
      </c>
      <c r="D9" s="141">
        <v>925.05</v>
      </c>
      <c r="E9" s="142">
        <f>D9/C9</f>
        <v>0.971629939289541</v>
      </c>
    </row>
    <row r="10" s="69" customFormat="1" ht="38" customHeight="1" spans="1:5">
      <c r="A10" s="140" t="s">
        <v>332</v>
      </c>
      <c r="B10" s="140" t="s">
        <v>324</v>
      </c>
      <c r="C10" s="141">
        <v>0</v>
      </c>
      <c r="D10" s="141">
        <v>0</v>
      </c>
      <c r="E10" s="142">
        <v>0</v>
      </c>
    </row>
    <row r="11" s="69" customFormat="1" ht="38" customHeight="1" spans="1:5">
      <c r="A11" s="139" t="s">
        <v>333</v>
      </c>
      <c r="B11" s="139" t="s">
        <v>324</v>
      </c>
      <c r="C11" s="141">
        <v>952.06</v>
      </c>
      <c r="D11" s="141">
        <v>925.05</v>
      </c>
      <c r="E11" s="142">
        <f>D11/C11</f>
        <v>0.971629939289541</v>
      </c>
    </row>
  </sheetData>
  <mergeCells count="10">
    <mergeCell ref="A1:B1"/>
    <mergeCell ref="A2:E2"/>
    <mergeCell ref="A3:B3"/>
    <mergeCell ref="D4:E4"/>
    <mergeCell ref="A6:B6"/>
    <mergeCell ref="A10:B10"/>
    <mergeCell ref="A11:B11"/>
    <mergeCell ref="A7:A9"/>
    <mergeCell ref="C4:C5"/>
    <mergeCell ref="A4:B5"/>
  </mergeCells>
  <printOptions horizontalCentered="1"/>
  <pageMargins left="0.751388888888889" right="0.751388888888889" top="1" bottom="1" header="0.5" footer="0.5"/>
  <pageSetup paperSize="9" scale="95" fitToHeight="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02"/>
  <sheetViews>
    <sheetView view="pageBreakPreview" zoomScale="160" zoomScaleNormal="100" topLeftCell="A247" workbookViewId="0">
      <selection activeCell="B254" sqref="B254"/>
    </sheetView>
  </sheetViews>
  <sheetFormatPr defaultColWidth="9" defaultRowHeight="14.25" outlineLevelCol="2"/>
  <cols>
    <col min="1" max="1" width="10.0583333333333" style="115" customWidth="1"/>
    <col min="2" max="2" width="50.2333333333333" style="99" customWidth="1"/>
    <col min="3" max="3" width="15.4" style="99" customWidth="1"/>
    <col min="4" max="4" width="17.6333333333333" style="99" customWidth="1"/>
    <col min="5" max="16384" width="9" style="99"/>
  </cols>
  <sheetData>
    <row r="1" s="99" customFormat="1" spans="1:1">
      <c r="A1" s="116" t="s">
        <v>334</v>
      </c>
    </row>
    <row r="2" s="99" customFormat="1" ht="54.75" customHeight="1" spans="1:3">
      <c r="A2" s="117" t="s">
        <v>335</v>
      </c>
      <c r="B2" s="117"/>
      <c r="C2" s="117"/>
    </row>
    <row r="3" s="99" customFormat="1" ht="18.75" customHeight="1" spans="1:3">
      <c r="A3" s="118"/>
      <c r="B3" s="118"/>
      <c r="C3" s="118" t="s">
        <v>3</v>
      </c>
    </row>
    <row r="4" s="99" customFormat="1" spans="1:3">
      <c r="A4" s="119" t="s">
        <v>44</v>
      </c>
      <c r="B4" s="119" t="s">
        <v>5</v>
      </c>
      <c r="C4" s="120" t="s">
        <v>246</v>
      </c>
    </row>
    <row r="5" s="99" customFormat="1" ht="20" customHeight="1" spans="1:3">
      <c r="A5" s="121"/>
      <c r="B5" s="119" t="s">
        <v>336</v>
      </c>
      <c r="C5" s="122">
        <v>345464.304637</v>
      </c>
    </row>
    <row r="6" s="99" customFormat="1" spans="1:3">
      <c r="A6" s="121">
        <v>201</v>
      </c>
      <c r="B6" s="123" t="s">
        <v>337</v>
      </c>
      <c r="C6" s="122">
        <v>25514.889675011</v>
      </c>
    </row>
    <row r="7" spans="1:3">
      <c r="A7" s="121">
        <v>20101</v>
      </c>
      <c r="B7" s="123" t="s">
        <v>48</v>
      </c>
      <c r="C7" s="122">
        <v>487.730100578033</v>
      </c>
    </row>
    <row r="8" spans="1:3">
      <c r="A8" s="121">
        <v>2010101</v>
      </c>
      <c r="B8" s="121" t="s">
        <v>338</v>
      </c>
      <c r="C8" s="124">
        <v>487.730100578033</v>
      </c>
    </row>
    <row r="9" spans="1:3">
      <c r="A9" s="121">
        <v>20102</v>
      </c>
      <c r="B9" s="123" t="s">
        <v>49</v>
      </c>
      <c r="C9" s="122">
        <v>419.1794515</v>
      </c>
    </row>
    <row r="10" spans="1:3">
      <c r="A10" s="121">
        <v>2010201</v>
      </c>
      <c r="B10" s="121" t="s">
        <v>338</v>
      </c>
      <c r="C10" s="124">
        <v>386.0368515</v>
      </c>
    </row>
    <row r="11" spans="1:3">
      <c r="A11" s="121">
        <v>2010250</v>
      </c>
      <c r="B11" s="121" t="s">
        <v>339</v>
      </c>
      <c r="C11" s="124">
        <v>33.1426</v>
      </c>
    </row>
    <row r="12" spans="1:3">
      <c r="A12" s="121">
        <v>20103</v>
      </c>
      <c r="B12" s="123" t="s">
        <v>50</v>
      </c>
      <c r="C12" s="122">
        <v>10173.157022308</v>
      </c>
    </row>
    <row r="13" spans="1:3">
      <c r="A13" s="121">
        <v>2010301</v>
      </c>
      <c r="B13" s="121" t="s">
        <v>338</v>
      </c>
      <c r="C13" s="124">
        <v>8729.68202180801</v>
      </c>
    </row>
    <row r="14" spans="1:3">
      <c r="A14" s="121">
        <v>2010302</v>
      </c>
      <c r="B14" s="121" t="s">
        <v>340</v>
      </c>
      <c r="C14" s="124">
        <v>545.778076</v>
      </c>
    </row>
    <row r="15" spans="1:3">
      <c r="A15" s="121">
        <v>2010303</v>
      </c>
      <c r="B15" s="121" t="s">
        <v>341</v>
      </c>
      <c r="C15" s="124">
        <v>0.48</v>
      </c>
    </row>
    <row r="16" spans="1:3">
      <c r="A16" s="121">
        <v>2010304</v>
      </c>
      <c r="B16" s="121" t="s">
        <v>342</v>
      </c>
      <c r="C16" s="124">
        <v>5.82</v>
      </c>
    </row>
    <row r="17" spans="1:3">
      <c r="A17" s="121">
        <v>2010305</v>
      </c>
      <c r="B17" s="121" t="s">
        <v>343</v>
      </c>
      <c r="C17" s="124">
        <v>10.44</v>
      </c>
    </row>
    <row r="18" spans="1:3">
      <c r="A18" s="121">
        <v>2010306</v>
      </c>
      <c r="B18" s="121" t="s">
        <v>344</v>
      </c>
      <c r="C18" s="124">
        <v>5.1</v>
      </c>
    </row>
    <row r="19" spans="1:3">
      <c r="A19" s="121">
        <v>2010308</v>
      </c>
      <c r="B19" s="121" t="s">
        <v>345</v>
      </c>
      <c r="C19" s="124">
        <v>273.588153</v>
      </c>
    </row>
    <row r="20" spans="1:3">
      <c r="A20" s="121">
        <v>2010309</v>
      </c>
      <c r="B20" s="121" t="s">
        <v>346</v>
      </c>
      <c r="C20" s="124">
        <v>11.693232</v>
      </c>
    </row>
    <row r="21" spans="1:3">
      <c r="A21" s="121">
        <v>2010350</v>
      </c>
      <c r="B21" s="121" t="s">
        <v>339</v>
      </c>
      <c r="C21" s="124">
        <v>590.5755395</v>
      </c>
    </row>
    <row r="22" spans="1:3">
      <c r="A22" s="121">
        <v>20104</v>
      </c>
      <c r="B22" s="123" t="s">
        <v>51</v>
      </c>
      <c r="C22" s="122">
        <v>578.340808</v>
      </c>
    </row>
    <row r="23" spans="1:3">
      <c r="A23" s="121">
        <v>2010401</v>
      </c>
      <c r="B23" s="121" t="s">
        <v>338</v>
      </c>
      <c r="C23" s="124">
        <v>480.024808</v>
      </c>
    </row>
    <row r="24" spans="1:3">
      <c r="A24" s="121">
        <v>2010402</v>
      </c>
      <c r="B24" s="121" t="s">
        <v>340</v>
      </c>
      <c r="C24" s="124">
        <v>98.316</v>
      </c>
    </row>
    <row r="25" spans="1:3">
      <c r="A25" s="121">
        <v>20105</v>
      </c>
      <c r="B25" s="123" t="s">
        <v>52</v>
      </c>
      <c r="C25" s="122">
        <v>357.7231175</v>
      </c>
    </row>
    <row r="26" spans="1:3">
      <c r="A26" s="121">
        <v>2010501</v>
      </c>
      <c r="B26" s="121" t="s">
        <v>338</v>
      </c>
      <c r="C26" s="124">
        <v>357.7231175</v>
      </c>
    </row>
    <row r="27" spans="1:3">
      <c r="A27" s="121">
        <v>20106</v>
      </c>
      <c r="B27" s="123" t="s">
        <v>53</v>
      </c>
      <c r="C27" s="122">
        <v>1778.2641662</v>
      </c>
    </row>
    <row r="28" spans="1:3">
      <c r="A28" s="121">
        <v>2010601</v>
      </c>
      <c r="B28" s="121" t="s">
        <v>338</v>
      </c>
      <c r="C28" s="124">
        <v>635.3067135</v>
      </c>
    </row>
    <row r="29" spans="1:3">
      <c r="A29" s="121">
        <v>2010650</v>
      </c>
      <c r="B29" s="121" t="s">
        <v>339</v>
      </c>
      <c r="C29" s="124">
        <v>1142.9574527</v>
      </c>
    </row>
    <row r="30" spans="1:3">
      <c r="A30" s="121">
        <v>20107</v>
      </c>
      <c r="B30" s="123" t="s">
        <v>54</v>
      </c>
      <c r="C30" s="122">
        <v>2029.88</v>
      </c>
    </row>
    <row r="31" spans="1:3">
      <c r="A31" s="121">
        <v>2010702</v>
      </c>
      <c r="B31" s="121" t="s">
        <v>340</v>
      </c>
      <c r="C31" s="124">
        <v>2029.88</v>
      </c>
    </row>
    <row r="32" spans="1:3">
      <c r="A32" s="121">
        <v>20111</v>
      </c>
      <c r="B32" s="123" t="s">
        <v>56</v>
      </c>
      <c r="C32" s="122">
        <v>1334.32373</v>
      </c>
    </row>
    <row r="33" spans="1:3">
      <c r="A33" s="121">
        <v>2011101</v>
      </c>
      <c r="B33" s="121" t="s">
        <v>338</v>
      </c>
      <c r="C33" s="124">
        <v>1334.32373</v>
      </c>
    </row>
    <row r="34" spans="1:3">
      <c r="A34" s="121">
        <v>20113</v>
      </c>
      <c r="B34" s="123" t="s">
        <v>57</v>
      </c>
      <c r="C34" s="122">
        <v>296.192744</v>
      </c>
    </row>
    <row r="35" spans="1:3">
      <c r="A35" s="121">
        <v>2011301</v>
      </c>
      <c r="B35" s="121" t="s">
        <v>338</v>
      </c>
      <c r="C35" s="124">
        <v>78.9185835</v>
      </c>
    </row>
    <row r="36" spans="1:3">
      <c r="A36" s="121">
        <v>2011302</v>
      </c>
      <c r="B36" s="121" t="s">
        <v>340</v>
      </c>
      <c r="C36" s="124">
        <v>1.53</v>
      </c>
    </row>
    <row r="37" spans="1:3">
      <c r="A37" s="121">
        <v>2011308</v>
      </c>
      <c r="B37" s="121" t="s">
        <v>347</v>
      </c>
      <c r="C37" s="124">
        <v>31.68</v>
      </c>
    </row>
    <row r="38" spans="1:3">
      <c r="A38" s="121">
        <v>2011350</v>
      </c>
      <c r="B38" s="121" t="s">
        <v>339</v>
      </c>
      <c r="C38" s="124">
        <v>184.0641605</v>
      </c>
    </row>
    <row r="39" spans="1:3">
      <c r="A39" s="121">
        <v>20123</v>
      </c>
      <c r="B39" s="123" t="s">
        <v>58</v>
      </c>
      <c r="C39" s="122">
        <v>165.8860185</v>
      </c>
    </row>
    <row r="40" spans="1:3">
      <c r="A40" s="121">
        <v>2012301</v>
      </c>
      <c r="B40" s="121" t="s">
        <v>338</v>
      </c>
      <c r="C40" s="124">
        <v>143.5354185</v>
      </c>
    </row>
    <row r="41" spans="1:3">
      <c r="A41" s="121">
        <v>2012350</v>
      </c>
      <c r="B41" s="121" t="s">
        <v>339</v>
      </c>
      <c r="C41" s="124">
        <v>22.3506</v>
      </c>
    </row>
    <row r="42" spans="1:3">
      <c r="A42" s="121">
        <v>20126</v>
      </c>
      <c r="B42" s="123" t="s">
        <v>59</v>
      </c>
      <c r="C42" s="122">
        <v>136.5084625</v>
      </c>
    </row>
    <row r="43" spans="1:3">
      <c r="A43" s="121">
        <v>2012601</v>
      </c>
      <c r="B43" s="121" t="s">
        <v>338</v>
      </c>
      <c r="C43" s="124">
        <v>136.5084625</v>
      </c>
    </row>
    <row r="44" spans="1:3">
      <c r="A44" s="121">
        <v>20128</v>
      </c>
      <c r="B44" s="123" t="s">
        <v>60</v>
      </c>
      <c r="C44" s="122">
        <v>46.9200263</v>
      </c>
    </row>
    <row r="45" spans="1:3">
      <c r="A45" s="121">
        <v>2012801</v>
      </c>
      <c r="B45" s="121" t="s">
        <v>338</v>
      </c>
      <c r="C45" s="124">
        <v>46.9200263</v>
      </c>
    </row>
    <row r="46" spans="1:3">
      <c r="A46" s="121">
        <v>20129</v>
      </c>
      <c r="B46" s="123" t="s">
        <v>61</v>
      </c>
      <c r="C46" s="122">
        <v>378.2726895</v>
      </c>
    </row>
    <row r="47" spans="1:3">
      <c r="A47" s="121">
        <v>2012901</v>
      </c>
      <c r="B47" s="121" t="s">
        <v>338</v>
      </c>
      <c r="C47" s="124">
        <v>190.4883055</v>
      </c>
    </row>
    <row r="48" spans="1:3">
      <c r="A48" s="121">
        <v>2012906</v>
      </c>
      <c r="B48" s="121" t="s">
        <v>348</v>
      </c>
      <c r="C48" s="124">
        <v>0.754384</v>
      </c>
    </row>
    <row r="49" spans="1:3">
      <c r="A49" s="121">
        <v>2012999</v>
      </c>
      <c r="B49" s="121" t="s">
        <v>349</v>
      </c>
      <c r="C49" s="124">
        <v>187.03</v>
      </c>
    </row>
    <row r="50" spans="1:3">
      <c r="A50" s="121">
        <v>20131</v>
      </c>
      <c r="B50" s="123" t="s">
        <v>62</v>
      </c>
      <c r="C50" s="122">
        <v>1715.6526465</v>
      </c>
    </row>
    <row r="51" spans="1:3">
      <c r="A51" s="121">
        <v>2013101</v>
      </c>
      <c r="B51" s="121" t="s">
        <v>338</v>
      </c>
      <c r="C51" s="124">
        <v>1502.8552565</v>
      </c>
    </row>
    <row r="52" spans="1:3">
      <c r="A52" s="121">
        <v>2013150</v>
      </c>
      <c r="B52" s="121" t="s">
        <v>339</v>
      </c>
      <c r="C52" s="124">
        <v>212.79739</v>
      </c>
    </row>
    <row r="53" spans="1:3">
      <c r="A53" s="121">
        <v>20132</v>
      </c>
      <c r="B53" s="123" t="s">
        <v>63</v>
      </c>
      <c r="C53" s="122">
        <v>3009.990167</v>
      </c>
    </row>
    <row r="54" spans="1:3">
      <c r="A54" s="121">
        <v>2013201</v>
      </c>
      <c r="B54" s="121" t="s">
        <v>338</v>
      </c>
      <c r="C54" s="124">
        <v>555.090167</v>
      </c>
    </row>
    <row r="55" spans="1:3">
      <c r="A55" s="121">
        <v>2013202</v>
      </c>
      <c r="B55" s="121" t="s">
        <v>340</v>
      </c>
      <c r="C55" s="124">
        <v>2454.9</v>
      </c>
    </row>
    <row r="56" spans="1:3">
      <c r="A56" s="121">
        <v>20133</v>
      </c>
      <c r="B56" s="123" t="s">
        <v>64</v>
      </c>
      <c r="C56" s="122">
        <v>570.4677145</v>
      </c>
    </row>
    <row r="57" spans="1:3">
      <c r="A57" s="121">
        <v>2013301</v>
      </c>
      <c r="B57" s="121" t="s">
        <v>338</v>
      </c>
      <c r="C57" s="124">
        <v>544.4997145</v>
      </c>
    </row>
    <row r="58" spans="1:3">
      <c r="A58" s="121">
        <v>2013399</v>
      </c>
      <c r="B58" s="121" t="s">
        <v>350</v>
      </c>
      <c r="C58" s="124">
        <v>25.968</v>
      </c>
    </row>
    <row r="59" spans="1:3">
      <c r="A59" s="121">
        <v>20134</v>
      </c>
      <c r="B59" s="123" t="s">
        <v>65</v>
      </c>
      <c r="C59" s="122">
        <v>180.467985125</v>
      </c>
    </row>
    <row r="60" spans="1:3">
      <c r="A60" s="121">
        <v>2013401</v>
      </c>
      <c r="B60" s="121" t="s">
        <v>338</v>
      </c>
      <c r="C60" s="124">
        <v>160.467985125</v>
      </c>
    </row>
    <row r="61" spans="1:3">
      <c r="A61" s="121">
        <v>2013404</v>
      </c>
      <c r="B61" s="121" t="s">
        <v>351</v>
      </c>
      <c r="C61" s="124">
        <v>20</v>
      </c>
    </row>
    <row r="62" spans="1:3">
      <c r="A62" s="121">
        <v>20138</v>
      </c>
      <c r="B62" s="123" t="s">
        <v>67</v>
      </c>
      <c r="C62" s="122">
        <v>1855.932825</v>
      </c>
    </row>
    <row r="63" spans="1:3">
      <c r="A63" s="121">
        <v>2013801</v>
      </c>
      <c r="B63" s="121" t="s">
        <v>338</v>
      </c>
      <c r="C63" s="124">
        <v>1705.32135</v>
      </c>
    </row>
    <row r="64" spans="1:3">
      <c r="A64" s="121">
        <v>2013802</v>
      </c>
      <c r="B64" s="121" t="s">
        <v>340</v>
      </c>
      <c r="C64" s="124">
        <v>0.34</v>
      </c>
    </row>
    <row r="65" spans="1:3">
      <c r="A65" s="121">
        <v>2013803</v>
      </c>
      <c r="B65" s="121" t="s">
        <v>341</v>
      </c>
      <c r="C65" s="124">
        <v>0.3264</v>
      </c>
    </row>
    <row r="66" spans="1:3">
      <c r="A66" s="121">
        <v>2013804</v>
      </c>
      <c r="B66" s="121" t="s">
        <v>352</v>
      </c>
      <c r="C66" s="124">
        <v>0.192342</v>
      </c>
    </row>
    <row r="67" spans="1:3">
      <c r="A67" s="121">
        <v>2013805</v>
      </c>
      <c r="B67" s="121" t="s">
        <v>353</v>
      </c>
      <c r="C67" s="124">
        <v>9.972013</v>
      </c>
    </row>
    <row r="68" spans="1:3">
      <c r="A68" s="121">
        <v>2013808</v>
      </c>
      <c r="B68" s="121" t="s">
        <v>354</v>
      </c>
      <c r="C68" s="124">
        <v>0.81712</v>
      </c>
    </row>
    <row r="69" spans="1:3">
      <c r="A69" s="121">
        <v>2013850</v>
      </c>
      <c r="B69" s="121" t="s">
        <v>339</v>
      </c>
      <c r="C69" s="124">
        <v>138.9636</v>
      </c>
    </row>
    <row r="70" spans="1:3">
      <c r="A70" s="121">
        <v>203</v>
      </c>
      <c r="B70" s="123" t="s">
        <v>355</v>
      </c>
      <c r="C70" s="122">
        <v>0.008568</v>
      </c>
    </row>
    <row r="71" spans="1:3">
      <c r="A71" s="121">
        <v>20399</v>
      </c>
      <c r="B71" s="123" t="s">
        <v>356</v>
      </c>
      <c r="C71" s="122">
        <v>0.008568</v>
      </c>
    </row>
    <row r="72" spans="1:3">
      <c r="A72" s="121">
        <v>2039999</v>
      </c>
      <c r="B72" s="121" t="s">
        <v>357</v>
      </c>
      <c r="C72" s="124">
        <v>0.008568</v>
      </c>
    </row>
    <row r="73" spans="1:3">
      <c r="A73" s="121">
        <v>204</v>
      </c>
      <c r="B73" s="123" t="s">
        <v>358</v>
      </c>
      <c r="C73" s="122">
        <v>6424.679303</v>
      </c>
    </row>
    <row r="74" spans="1:3">
      <c r="A74" s="121">
        <v>20402</v>
      </c>
      <c r="B74" s="123" t="s">
        <v>75</v>
      </c>
      <c r="C74" s="122">
        <v>5734.5583295</v>
      </c>
    </row>
    <row r="75" spans="1:3">
      <c r="A75" s="121">
        <v>2040201</v>
      </c>
      <c r="B75" s="121" t="s">
        <v>338</v>
      </c>
      <c r="C75" s="124">
        <v>260.494932</v>
      </c>
    </row>
    <row r="76" spans="1:3">
      <c r="A76" s="121">
        <v>2040202</v>
      </c>
      <c r="B76" s="121" t="s">
        <v>340</v>
      </c>
      <c r="C76" s="124">
        <v>4768.5601095</v>
      </c>
    </row>
    <row r="77" spans="1:3">
      <c r="A77" s="121">
        <v>2040221</v>
      </c>
      <c r="B77" s="121" t="s">
        <v>359</v>
      </c>
      <c r="C77" s="124">
        <v>427.16</v>
      </c>
    </row>
    <row r="78" spans="1:3">
      <c r="A78" s="121">
        <v>2040250</v>
      </c>
      <c r="B78" s="121" t="s">
        <v>339</v>
      </c>
      <c r="C78" s="124">
        <v>98.72316</v>
      </c>
    </row>
    <row r="79" spans="1:3">
      <c r="A79" s="121">
        <v>2040299</v>
      </c>
      <c r="B79" s="121" t="s">
        <v>360</v>
      </c>
      <c r="C79" s="124">
        <v>179.620128</v>
      </c>
    </row>
    <row r="80" spans="1:3">
      <c r="A80" s="121">
        <v>20406</v>
      </c>
      <c r="B80" s="123" t="s">
        <v>78</v>
      </c>
      <c r="C80" s="122">
        <v>690.1209735</v>
      </c>
    </row>
    <row r="81" spans="1:3">
      <c r="A81" s="121">
        <v>2040601</v>
      </c>
      <c r="B81" s="121" t="s">
        <v>338</v>
      </c>
      <c r="C81" s="124">
        <v>643.8619215</v>
      </c>
    </row>
    <row r="82" spans="1:3">
      <c r="A82" s="121">
        <v>2040606</v>
      </c>
      <c r="B82" s="121" t="s">
        <v>361</v>
      </c>
      <c r="C82" s="124">
        <v>46.259052</v>
      </c>
    </row>
    <row r="83" spans="1:3">
      <c r="A83" s="121">
        <v>205</v>
      </c>
      <c r="B83" s="123" t="s">
        <v>362</v>
      </c>
      <c r="C83" s="122">
        <v>69735.454990206</v>
      </c>
    </row>
    <row r="84" spans="1:3">
      <c r="A84" s="121">
        <v>20501</v>
      </c>
      <c r="B84" s="123" t="s">
        <v>82</v>
      </c>
      <c r="C84" s="122">
        <v>727.8868995</v>
      </c>
    </row>
    <row r="85" spans="1:3">
      <c r="A85" s="121">
        <v>2050101</v>
      </c>
      <c r="B85" s="121" t="s">
        <v>338</v>
      </c>
      <c r="C85" s="124">
        <v>338.625468</v>
      </c>
    </row>
    <row r="86" spans="1:3">
      <c r="A86" s="121">
        <v>2050102</v>
      </c>
      <c r="B86" s="121" t="s">
        <v>340</v>
      </c>
      <c r="C86" s="124">
        <v>389.2614315</v>
      </c>
    </row>
    <row r="87" spans="1:3">
      <c r="A87" s="121">
        <v>20502</v>
      </c>
      <c r="B87" s="123" t="s">
        <v>83</v>
      </c>
      <c r="C87" s="122">
        <v>61186.774975706</v>
      </c>
    </row>
    <row r="88" spans="1:3">
      <c r="A88" s="121">
        <v>2050201</v>
      </c>
      <c r="B88" s="121" t="s">
        <v>363</v>
      </c>
      <c r="C88" s="124">
        <v>3120.2400153</v>
      </c>
    </row>
    <row r="89" spans="1:3">
      <c r="A89" s="121">
        <v>2050202</v>
      </c>
      <c r="B89" s="121" t="s">
        <v>364</v>
      </c>
      <c r="C89" s="124">
        <v>32997.389096306</v>
      </c>
    </row>
    <row r="90" spans="1:3">
      <c r="A90" s="121">
        <v>2050203</v>
      </c>
      <c r="B90" s="121" t="s">
        <v>365</v>
      </c>
      <c r="C90" s="124">
        <v>18411.6547881</v>
      </c>
    </row>
    <row r="91" spans="1:3">
      <c r="A91" s="121">
        <v>2050204</v>
      </c>
      <c r="B91" s="121" t="s">
        <v>366</v>
      </c>
      <c r="C91" s="124">
        <v>6657.491076</v>
      </c>
    </row>
    <row r="92" spans="1:3">
      <c r="A92" s="121">
        <v>20503</v>
      </c>
      <c r="B92" s="123" t="s">
        <v>84</v>
      </c>
      <c r="C92" s="122">
        <v>1364.885199</v>
      </c>
    </row>
    <row r="93" spans="1:3">
      <c r="A93" s="121">
        <v>2050302</v>
      </c>
      <c r="B93" s="121" t="s">
        <v>367</v>
      </c>
      <c r="C93" s="124">
        <v>1359.045199</v>
      </c>
    </row>
    <row r="94" spans="1:3">
      <c r="A94" s="121">
        <v>2050303</v>
      </c>
      <c r="B94" s="121" t="s">
        <v>368</v>
      </c>
      <c r="C94" s="124">
        <v>5.84</v>
      </c>
    </row>
    <row r="95" spans="1:3">
      <c r="A95" s="121">
        <v>20507</v>
      </c>
      <c r="B95" s="123" t="s">
        <v>85</v>
      </c>
      <c r="C95" s="122">
        <v>651.711074</v>
      </c>
    </row>
    <row r="96" spans="1:3">
      <c r="A96" s="121">
        <v>2050701</v>
      </c>
      <c r="B96" s="121" t="s">
        <v>369</v>
      </c>
      <c r="C96" s="124">
        <v>363.630188</v>
      </c>
    </row>
    <row r="97" spans="1:3">
      <c r="A97" s="121">
        <v>2050702</v>
      </c>
      <c r="B97" s="121" t="s">
        <v>370</v>
      </c>
      <c r="C97" s="124">
        <v>288.080886</v>
      </c>
    </row>
    <row r="98" spans="1:3">
      <c r="A98" s="121">
        <v>20508</v>
      </c>
      <c r="B98" s="123" t="s">
        <v>86</v>
      </c>
      <c r="C98" s="122">
        <v>315.61329</v>
      </c>
    </row>
    <row r="99" spans="1:3">
      <c r="A99" s="121">
        <v>2050801</v>
      </c>
      <c r="B99" s="121" t="s">
        <v>371</v>
      </c>
      <c r="C99" s="124">
        <v>59.3020385</v>
      </c>
    </row>
    <row r="100" spans="1:3">
      <c r="A100" s="121">
        <v>2050802</v>
      </c>
      <c r="B100" s="121" t="s">
        <v>372</v>
      </c>
      <c r="C100" s="124">
        <v>256.3112515</v>
      </c>
    </row>
    <row r="101" spans="1:3">
      <c r="A101" s="121">
        <v>20509</v>
      </c>
      <c r="B101" s="123" t="s">
        <v>87</v>
      </c>
      <c r="C101" s="122">
        <v>5484.308552</v>
      </c>
    </row>
    <row r="102" spans="1:3">
      <c r="A102" s="121">
        <v>2050999</v>
      </c>
      <c r="B102" s="121" t="s">
        <v>373</v>
      </c>
      <c r="C102" s="124">
        <v>5484.308552</v>
      </c>
    </row>
    <row r="103" spans="1:3">
      <c r="A103" s="121">
        <v>20599</v>
      </c>
      <c r="B103" s="123" t="s">
        <v>88</v>
      </c>
      <c r="C103" s="122">
        <v>4.275</v>
      </c>
    </row>
    <row r="104" spans="1:3">
      <c r="A104" s="121">
        <v>2059999</v>
      </c>
      <c r="B104" s="121" t="s">
        <v>374</v>
      </c>
      <c r="C104" s="124">
        <v>4.275</v>
      </c>
    </row>
    <row r="105" spans="1:3">
      <c r="A105" s="121">
        <v>206</v>
      </c>
      <c r="B105" s="123" t="s">
        <v>375</v>
      </c>
      <c r="C105" s="122">
        <v>266.664895</v>
      </c>
    </row>
    <row r="106" spans="1:3">
      <c r="A106" s="121">
        <v>20601</v>
      </c>
      <c r="B106" s="123" t="s">
        <v>91</v>
      </c>
      <c r="C106" s="122">
        <v>137.3695</v>
      </c>
    </row>
    <row r="107" spans="1:3">
      <c r="A107" s="121">
        <v>2060101</v>
      </c>
      <c r="B107" s="121" t="s">
        <v>338</v>
      </c>
      <c r="C107" s="124">
        <v>137.3695</v>
      </c>
    </row>
    <row r="108" spans="1:3">
      <c r="A108" s="121">
        <v>20607</v>
      </c>
      <c r="B108" s="123" t="s">
        <v>93</v>
      </c>
      <c r="C108" s="122">
        <v>129.295395</v>
      </c>
    </row>
    <row r="109" spans="1:3">
      <c r="A109" s="121">
        <v>2060701</v>
      </c>
      <c r="B109" s="121" t="s">
        <v>376</v>
      </c>
      <c r="C109" s="124">
        <v>129.295395</v>
      </c>
    </row>
    <row r="110" spans="1:3">
      <c r="A110" s="121">
        <v>207</v>
      </c>
      <c r="B110" s="123" t="s">
        <v>377</v>
      </c>
      <c r="C110" s="122">
        <v>2016.29267435</v>
      </c>
    </row>
    <row r="111" spans="1:3">
      <c r="A111" s="121">
        <v>20701</v>
      </c>
      <c r="B111" s="123" t="s">
        <v>97</v>
      </c>
      <c r="C111" s="122">
        <v>1932.74319975</v>
      </c>
    </row>
    <row r="112" spans="1:3">
      <c r="A112" s="121">
        <v>2070101</v>
      </c>
      <c r="B112" s="121" t="s">
        <v>338</v>
      </c>
      <c r="C112" s="124">
        <v>1811.14498575</v>
      </c>
    </row>
    <row r="113" spans="1:3">
      <c r="A113" s="121">
        <v>2070109</v>
      </c>
      <c r="B113" s="121" t="s">
        <v>378</v>
      </c>
      <c r="C113" s="124">
        <v>103.598214</v>
      </c>
    </row>
    <row r="114" spans="1:3">
      <c r="A114" s="121">
        <v>2070199</v>
      </c>
      <c r="B114" s="121" t="s">
        <v>379</v>
      </c>
      <c r="C114" s="124">
        <v>18</v>
      </c>
    </row>
    <row r="115" spans="1:3">
      <c r="A115" s="121">
        <v>20702</v>
      </c>
      <c r="B115" s="123" t="s">
        <v>98</v>
      </c>
      <c r="C115" s="122">
        <v>75.3414746</v>
      </c>
    </row>
    <row r="116" spans="1:3">
      <c r="A116" s="121">
        <v>2070201</v>
      </c>
      <c r="B116" s="121" t="s">
        <v>338</v>
      </c>
      <c r="C116" s="124">
        <v>75.3414746</v>
      </c>
    </row>
    <row r="117" spans="1:3">
      <c r="A117" s="121">
        <v>20708</v>
      </c>
      <c r="B117" s="125" t="s">
        <v>101</v>
      </c>
      <c r="C117" s="122">
        <v>8.208</v>
      </c>
    </row>
    <row r="118" spans="1:3">
      <c r="A118" s="121">
        <v>2070802</v>
      </c>
      <c r="B118" s="126" t="s">
        <v>340</v>
      </c>
      <c r="C118" s="124">
        <v>8.208</v>
      </c>
    </row>
    <row r="119" spans="1:3">
      <c r="A119" s="121">
        <v>208</v>
      </c>
      <c r="B119" s="123" t="s">
        <v>380</v>
      </c>
      <c r="C119" s="122">
        <v>82465.85130144</v>
      </c>
    </row>
    <row r="120" spans="1:3">
      <c r="A120" s="121">
        <v>20801</v>
      </c>
      <c r="B120" s="123" t="s">
        <v>105</v>
      </c>
      <c r="C120" s="122">
        <v>2118.3792065</v>
      </c>
    </row>
    <row r="121" spans="1:3">
      <c r="A121" s="121">
        <v>2080101</v>
      </c>
      <c r="B121" s="121" t="s">
        <v>338</v>
      </c>
      <c r="C121" s="124">
        <v>952.08017</v>
      </c>
    </row>
    <row r="122" spans="1:3">
      <c r="A122" s="121">
        <v>2080150</v>
      </c>
      <c r="B122" s="121" t="s">
        <v>339</v>
      </c>
      <c r="C122" s="124">
        <v>1122.2962365</v>
      </c>
    </row>
    <row r="123" spans="1:3">
      <c r="A123" s="121">
        <v>2080199</v>
      </c>
      <c r="B123" s="121" t="s">
        <v>381</v>
      </c>
      <c r="C123" s="124">
        <v>44.0028</v>
      </c>
    </row>
    <row r="124" spans="1:3">
      <c r="A124" s="121">
        <v>20802</v>
      </c>
      <c r="B124" s="123" t="s">
        <v>106</v>
      </c>
      <c r="C124" s="122">
        <v>417.796419</v>
      </c>
    </row>
    <row r="125" spans="1:3">
      <c r="A125" s="121">
        <v>2080201</v>
      </c>
      <c r="B125" s="121" t="s">
        <v>338</v>
      </c>
      <c r="C125" s="124">
        <v>413.396419</v>
      </c>
    </row>
    <row r="126" spans="1:3">
      <c r="A126" s="121">
        <v>2080299</v>
      </c>
      <c r="B126" s="121" t="s">
        <v>382</v>
      </c>
      <c r="C126" s="124">
        <v>4.4</v>
      </c>
    </row>
    <row r="127" spans="1:3">
      <c r="A127" s="121">
        <v>20805</v>
      </c>
      <c r="B127" s="123" t="s">
        <v>107</v>
      </c>
      <c r="C127" s="122">
        <v>51714.188734</v>
      </c>
    </row>
    <row r="128" spans="1:3">
      <c r="A128" s="121">
        <v>2080501</v>
      </c>
      <c r="B128" s="121" t="s">
        <v>383</v>
      </c>
      <c r="C128" s="124">
        <v>4439.093002</v>
      </c>
    </row>
    <row r="129" spans="1:3">
      <c r="A129" s="121">
        <v>2080502</v>
      </c>
      <c r="B129" s="121" t="s">
        <v>384</v>
      </c>
      <c r="C129" s="124">
        <v>9586.958402</v>
      </c>
    </row>
    <row r="130" spans="1:3">
      <c r="A130" s="121">
        <v>2080505</v>
      </c>
      <c r="B130" s="121" t="s">
        <v>385</v>
      </c>
      <c r="C130" s="124">
        <v>13408.130482</v>
      </c>
    </row>
    <row r="131" spans="1:3">
      <c r="A131" s="121">
        <v>2080506</v>
      </c>
      <c r="B131" s="121" t="s">
        <v>386</v>
      </c>
      <c r="C131" s="124">
        <v>3.166848</v>
      </c>
    </row>
    <row r="132" spans="1:3">
      <c r="A132" s="121">
        <v>2080507</v>
      </c>
      <c r="B132" s="121" t="s">
        <v>387</v>
      </c>
      <c r="C132" s="124">
        <v>21891</v>
      </c>
    </row>
    <row r="133" spans="1:3">
      <c r="A133" s="121">
        <v>2080508</v>
      </c>
      <c r="B133" s="121" t="s">
        <v>388</v>
      </c>
      <c r="C133" s="124">
        <v>2385.84</v>
      </c>
    </row>
    <row r="134" spans="1:3">
      <c r="A134" s="121">
        <v>20806</v>
      </c>
      <c r="B134" s="123" t="s">
        <v>108</v>
      </c>
      <c r="C134" s="122">
        <v>40.3832</v>
      </c>
    </row>
    <row r="135" spans="1:3">
      <c r="A135" s="121">
        <v>2080699</v>
      </c>
      <c r="B135" s="121" t="s">
        <v>389</v>
      </c>
      <c r="C135" s="124">
        <v>40.3832</v>
      </c>
    </row>
    <row r="136" spans="1:3">
      <c r="A136" s="121">
        <v>20807</v>
      </c>
      <c r="B136" s="123" t="s">
        <v>109</v>
      </c>
      <c r="C136" s="122">
        <v>2906</v>
      </c>
    </row>
    <row r="137" spans="1:3">
      <c r="A137" s="121">
        <v>2080704</v>
      </c>
      <c r="B137" s="121" t="s">
        <v>390</v>
      </c>
      <c r="C137" s="124">
        <v>160.11</v>
      </c>
    </row>
    <row r="138" spans="1:3">
      <c r="A138" s="121">
        <v>2080705</v>
      </c>
      <c r="B138" s="121" t="s">
        <v>391</v>
      </c>
      <c r="C138" s="124">
        <v>139.89</v>
      </c>
    </row>
    <row r="139" spans="1:3">
      <c r="A139" s="121">
        <v>2080799</v>
      </c>
      <c r="B139" s="121" t="s">
        <v>392</v>
      </c>
      <c r="C139" s="124">
        <v>2606</v>
      </c>
    </row>
    <row r="140" spans="1:3">
      <c r="A140" s="121">
        <v>20808</v>
      </c>
      <c r="B140" s="123" t="s">
        <v>110</v>
      </c>
      <c r="C140" s="122">
        <v>4361.2416</v>
      </c>
    </row>
    <row r="141" spans="1:3">
      <c r="A141" s="121">
        <v>2080801</v>
      </c>
      <c r="B141" s="121" t="s">
        <v>393</v>
      </c>
      <c r="C141" s="124">
        <v>27.3216</v>
      </c>
    </row>
    <row r="142" spans="1:3">
      <c r="A142" s="121">
        <v>2080803</v>
      </c>
      <c r="B142" s="121" t="s">
        <v>394</v>
      </c>
      <c r="C142" s="124">
        <v>218.1</v>
      </c>
    </row>
    <row r="143" spans="1:3">
      <c r="A143" s="121">
        <v>2080805</v>
      </c>
      <c r="B143" s="121" t="s">
        <v>395</v>
      </c>
      <c r="C143" s="124">
        <v>891.9</v>
      </c>
    </row>
    <row r="144" spans="1:3">
      <c r="A144" s="121">
        <v>2080899</v>
      </c>
      <c r="B144" s="121" t="s">
        <v>396</v>
      </c>
      <c r="C144" s="124">
        <v>3223.92</v>
      </c>
    </row>
    <row r="145" spans="1:3">
      <c r="A145" s="121">
        <v>20810</v>
      </c>
      <c r="B145" s="123" t="s">
        <v>112</v>
      </c>
      <c r="C145" s="122">
        <v>1392.5</v>
      </c>
    </row>
    <row r="146" spans="1:3">
      <c r="A146" s="121">
        <v>2081001</v>
      </c>
      <c r="B146" s="121" t="s">
        <v>397</v>
      </c>
      <c r="C146" s="124">
        <v>160.2</v>
      </c>
    </row>
    <row r="147" spans="1:3">
      <c r="A147" s="121">
        <v>2081002</v>
      </c>
      <c r="B147" s="121" t="s">
        <v>398</v>
      </c>
      <c r="C147" s="124">
        <v>1098.3</v>
      </c>
    </row>
    <row r="148" spans="1:3">
      <c r="A148" s="121">
        <v>2081004</v>
      </c>
      <c r="B148" s="121" t="s">
        <v>399</v>
      </c>
      <c r="C148" s="124">
        <v>134</v>
      </c>
    </row>
    <row r="149" spans="1:3">
      <c r="A149" s="121">
        <v>20811</v>
      </c>
      <c r="B149" s="123" t="s">
        <v>113</v>
      </c>
      <c r="C149" s="122">
        <v>5149.5472765</v>
      </c>
    </row>
    <row r="150" spans="1:3">
      <c r="A150" s="121">
        <v>2081101</v>
      </c>
      <c r="B150" s="121" t="s">
        <v>338</v>
      </c>
      <c r="C150" s="124">
        <v>152.1709245</v>
      </c>
    </row>
    <row r="151" spans="1:3">
      <c r="A151" s="121">
        <v>2081102</v>
      </c>
      <c r="B151" s="121" t="s">
        <v>340</v>
      </c>
      <c r="C151" s="124">
        <v>4580.1576</v>
      </c>
    </row>
    <row r="152" spans="1:3">
      <c r="A152" s="121">
        <v>2081107</v>
      </c>
      <c r="B152" s="121" t="s">
        <v>400</v>
      </c>
      <c r="C152" s="124">
        <v>343.267552</v>
      </c>
    </row>
    <row r="153" spans="1:3">
      <c r="A153" s="121">
        <v>2081199</v>
      </c>
      <c r="B153" s="121" t="s">
        <v>401</v>
      </c>
      <c r="C153" s="124">
        <v>73.9512</v>
      </c>
    </row>
    <row r="154" spans="1:3">
      <c r="A154" s="121">
        <v>20816</v>
      </c>
      <c r="B154" s="123" t="s">
        <v>114</v>
      </c>
      <c r="C154" s="122">
        <v>68.18273494</v>
      </c>
    </row>
    <row r="155" spans="1:3">
      <c r="A155" s="121">
        <v>2081601</v>
      </c>
      <c r="B155" s="121" t="s">
        <v>338</v>
      </c>
      <c r="C155" s="124">
        <v>68.18273494</v>
      </c>
    </row>
    <row r="156" spans="1:3">
      <c r="A156" s="121">
        <v>20819</v>
      </c>
      <c r="B156" s="123" t="s">
        <v>115</v>
      </c>
      <c r="C156" s="122">
        <v>3059</v>
      </c>
    </row>
    <row r="157" spans="1:3">
      <c r="A157" s="121">
        <v>2081901</v>
      </c>
      <c r="B157" s="121" t="s">
        <v>402</v>
      </c>
      <c r="C157" s="124">
        <v>3059</v>
      </c>
    </row>
    <row r="158" spans="1:3">
      <c r="A158" s="121">
        <v>20820</v>
      </c>
      <c r="B158" s="123" t="s">
        <v>116</v>
      </c>
      <c r="C158" s="122">
        <v>64</v>
      </c>
    </row>
    <row r="159" spans="1:3">
      <c r="A159" s="121">
        <v>2082001</v>
      </c>
      <c r="B159" s="121" t="s">
        <v>403</v>
      </c>
      <c r="C159" s="124">
        <v>64</v>
      </c>
    </row>
    <row r="160" spans="1:3">
      <c r="A160" s="121">
        <v>20821</v>
      </c>
      <c r="B160" s="123" t="s">
        <v>117</v>
      </c>
      <c r="C160" s="122">
        <v>10101</v>
      </c>
    </row>
    <row r="161" spans="1:3">
      <c r="A161" s="121">
        <v>2082101</v>
      </c>
      <c r="B161" s="121" t="s">
        <v>404</v>
      </c>
      <c r="C161" s="124">
        <v>9955</v>
      </c>
    </row>
    <row r="162" spans="1:3">
      <c r="A162" s="121">
        <v>2082102</v>
      </c>
      <c r="B162" s="121" t="s">
        <v>405</v>
      </c>
      <c r="C162" s="124">
        <v>146</v>
      </c>
    </row>
    <row r="163" spans="1:3">
      <c r="A163" s="121">
        <v>20825</v>
      </c>
      <c r="B163" s="123" t="s">
        <v>118</v>
      </c>
      <c r="C163" s="122">
        <v>65.94</v>
      </c>
    </row>
    <row r="164" spans="1:3">
      <c r="A164" s="121">
        <v>2082501</v>
      </c>
      <c r="B164" s="121" t="s">
        <v>406</v>
      </c>
      <c r="C164" s="124">
        <v>25</v>
      </c>
    </row>
    <row r="165" spans="1:3">
      <c r="A165" s="121">
        <v>2082502</v>
      </c>
      <c r="B165" s="121" t="s">
        <v>407</v>
      </c>
      <c r="C165" s="124">
        <v>40.94</v>
      </c>
    </row>
    <row r="166" spans="1:3">
      <c r="A166" s="121">
        <v>20826</v>
      </c>
      <c r="B166" s="123" t="s">
        <v>119</v>
      </c>
      <c r="C166" s="122">
        <v>581.64</v>
      </c>
    </row>
    <row r="167" spans="1:3">
      <c r="A167" s="121">
        <v>2082602</v>
      </c>
      <c r="B167" s="121" t="s">
        <v>408</v>
      </c>
      <c r="C167" s="124">
        <v>581.64</v>
      </c>
    </row>
    <row r="168" spans="1:3">
      <c r="A168" s="121">
        <v>20828</v>
      </c>
      <c r="B168" s="123" t="s">
        <v>121</v>
      </c>
      <c r="C168" s="122">
        <v>426.0521305</v>
      </c>
    </row>
    <row r="169" spans="1:3">
      <c r="A169" s="121">
        <v>2082801</v>
      </c>
      <c r="B169" s="121" t="s">
        <v>338</v>
      </c>
      <c r="C169" s="124">
        <v>88.964081</v>
      </c>
    </row>
    <row r="170" spans="1:3">
      <c r="A170" s="121">
        <v>2082850</v>
      </c>
      <c r="B170" s="121" t="s">
        <v>339</v>
      </c>
      <c r="C170" s="124">
        <v>337.0880495</v>
      </c>
    </row>
    <row r="171" spans="1:3">
      <c r="A171" s="121">
        <v>210</v>
      </c>
      <c r="B171" s="123" t="s">
        <v>409</v>
      </c>
      <c r="C171" s="122">
        <v>27544.8122587</v>
      </c>
    </row>
    <row r="172" spans="1:3">
      <c r="A172" s="121">
        <v>21001</v>
      </c>
      <c r="B172" s="123" t="s">
        <v>126</v>
      </c>
      <c r="C172" s="122">
        <v>1343.211122</v>
      </c>
    </row>
    <row r="173" spans="1:3">
      <c r="A173" s="121">
        <v>2100101</v>
      </c>
      <c r="B173" s="121" t="s">
        <v>338</v>
      </c>
      <c r="C173" s="124">
        <v>1343.211122</v>
      </c>
    </row>
    <row r="174" spans="1:3">
      <c r="A174" s="121">
        <v>21002</v>
      </c>
      <c r="B174" s="123" t="s">
        <v>127</v>
      </c>
      <c r="C174" s="122">
        <v>1031.8494</v>
      </c>
    </row>
    <row r="175" spans="1:3">
      <c r="A175" s="121">
        <v>2100201</v>
      </c>
      <c r="B175" s="121" t="s">
        <v>410</v>
      </c>
      <c r="C175" s="124">
        <v>866.8494</v>
      </c>
    </row>
    <row r="176" spans="1:3">
      <c r="A176" s="121">
        <v>2100299</v>
      </c>
      <c r="B176" s="121" t="s">
        <v>411</v>
      </c>
      <c r="C176" s="124">
        <v>165</v>
      </c>
    </row>
    <row r="177" spans="1:3">
      <c r="A177" s="121">
        <v>21003</v>
      </c>
      <c r="B177" s="123" t="s">
        <v>128</v>
      </c>
      <c r="C177" s="122">
        <v>5234.501773</v>
      </c>
    </row>
    <row r="178" spans="1:3">
      <c r="A178" s="121">
        <v>2100301</v>
      </c>
      <c r="B178" s="121" t="s">
        <v>412</v>
      </c>
      <c r="C178" s="124">
        <v>316.8590805</v>
      </c>
    </row>
    <row r="179" spans="1:3">
      <c r="A179" s="121">
        <v>2100302</v>
      </c>
      <c r="B179" s="121" t="s">
        <v>413</v>
      </c>
      <c r="C179" s="124">
        <v>3964.2026925</v>
      </c>
    </row>
    <row r="180" spans="1:3">
      <c r="A180" s="121">
        <v>2100399</v>
      </c>
      <c r="B180" s="121" t="s">
        <v>414</v>
      </c>
      <c r="C180" s="124">
        <v>953.44</v>
      </c>
    </row>
    <row r="181" spans="1:3">
      <c r="A181" s="121">
        <v>21004</v>
      </c>
      <c r="B181" s="123" t="s">
        <v>129</v>
      </c>
      <c r="C181" s="122">
        <v>9474.3175152</v>
      </c>
    </row>
    <row r="182" spans="1:3">
      <c r="A182" s="121">
        <v>2100401</v>
      </c>
      <c r="B182" s="121" t="s">
        <v>415</v>
      </c>
      <c r="C182" s="124">
        <v>733.4401052</v>
      </c>
    </row>
    <row r="183" spans="1:3">
      <c r="A183" s="121">
        <v>2100402</v>
      </c>
      <c r="B183" s="121" t="s">
        <v>416</v>
      </c>
      <c r="C183" s="124">
        <v>401.727188</v>
      </c>
    </row>
    <row r="184" spans="1:3">
      <c r="A184" s="121">
        <v>2100403</v>
      </c>
      <c r="B184" s="121" t="s">
        <v>417</v>
      </c>
      <c r="C184" s="124">
        <v>507.899064</v>
      </c>
    </row>
    <row r="185" spans="1:3">
      <c r="A185" s="121">
        <v>2100408</v>
      </c>
      <c r="B185" s="121" t="s">
        <v>418</v>
      </c>
      <c r="C185" s="124">
        <v>4538.971158</v>
      </c>
    </row>
    <row r="186" spans="1:3">
      <c r="A186" s="121">
        <v>2100409</v>
      </c>
      <c r="B186" s="121" t="s">
        <v>419</v>
      </c>
      <c r="C186" s="124">
        <v>352.28</v>
      </c>
    </row>
    <row r="187" spans="1:3">
      <c r="A187" s="121">
        <v>2100410</v>
      </c>
      <c r="B187" s="121" t="s">
        <v>420</v>
      </c>
      <c r="C187" s="124">
        <v>2940</v>
      </c>
    </row>
    <row r="188" spans="1:3">
      <c r="A188" s="121">
        <v>21007</v>
      </c>
      <c r="B188" s="123" t="s">
        <v>131</v>
      </c>
      <c r="C188" s="122">
        <v>1422.958</v>
      </c>
    </row>
    <row r="189" spans="1:3">
      <c r="A189" s="121">
        <v>2100717</v>
      </c>
      <c r="B189" s="121" t="s">
        <v>421</v>
      </c>
      <c r="C189" s="124">
        <v>1422.958</v>
      </c>
    </row>
    <row r="190" spans="1:3">
      <c r="A190" s="121">
        <v>21011</v>
      </c>
      <c r="B190" s="123" t="s">
        <v>132</v>
      </c>
      <c r="C190" s="122">
        <v>6219.608466</v>
      </c>
    </row>
    <row r="191" spans="1:3">
      <c r="A191" s="121">
        <v>2101101</v>
      </c>
      <c r="B191" s="121" t="s">
        <v>422</v>
      </c>
      <c r="C191" s="124">
        <v>778.15964</v>
      </c>
    </row>
    <row r="192" spans="1:3">
      <c r="A192" s="121">
        <v>2101102</v>
      </c>
      <c r="B192" s="121" t="s">
        <v>423</v>
      </c>
      <c r="C192" s="124">
        <v>4965.735598</v>
      </c>
    </row>
    <row r="193" spans="1:3">
      <c r="A193" s="121">
        <v>2101103</v>
      </c>
      <c r="B193" s="121" t="s">
        <v>424</v>
      </c>
      <c r="C193" s="124">
        <v>475.713228</v>
      </c>
    </row>
    <row r="194" spans="1:3">
      <c r="A194" s="121">
        <v>21012</v>
      </c>
      <c r="B194" s="123" t="s">
        <v>133</v>
      </c>
      <c r="C194" s="122">
        <v>1382.4</v>
      </c>
    </row>
    <row r="195" spans="1:3">
      <c r="A195" s="121">
        <v>2101202</v>
      </c>
      <c r="B195" s="121" t="s">
        <v>425</v>
      </c>
      <c r="C195" s="124">
        <v>1382.4</v>
      </c>
    </row>
    <row r="196" spans="1:3">
      <c r="A196" s="121">
        <v>21013</v>
      </c>
      <c r="B196" s="123" t="s">
        <v>134</v>
      </c>
      <c r="C196" s="122">
        <v>1073.375</v>
      </c>
    </row>
    <row r="197" spans="1:3">
      <c r="A197" s="121">
        <v>2101301</v>
      </c>
      <c r="B197" s="121" t="s">
        <v>426</v>
      </c>
      <c r="C197" s="124">
        <v>884</v>
      </c>
    </row>
    <row r="198" spans="1:3">
      <c r="A198" s="121">
        <v>2101399</v>
      </c>
      <c r="B198" s="121" t="s">
        <v>427</v>
      </c>
      <c r="C198" s="124">
        <v>189.375</v>
      </c>
    </row>
    <row r="199" spans="1:3">
      <c r="A199" s="121">
        <v>21015</v>
      </c>
      <c r="B199" s="123" t="s">
        <v>136</v>
      </c>
      <c r="C199" s="122">
        <v>298.0309825</v>
      </c>
    </row>
    <row r="200" spans="1:3">
      <c r="A200" s="121">
        <v>2101501</v>
      </c>
      <c r="B200" s="121" t="s">
        <v>338</v>
      </c>
      <c r="C200" s="124">
        <v>222.360736</v>
      </c>
    </row>
    <row r="201" spans="1:3">
      <c r="A201" s="121">
        <v>2101502</v>
      </c>
      <c r="B201" s="121" t="s">
        <v>340</v>
      </c>
      <c r="C201" s="124">
        <v>73.8941975</v>
      </c>
    </row>
    <row r="202" spans="1:3">
      <c r="A202" s="121">
        <v>2101503</v>
      </c>
      <c r="B202" s="121" t="s">
        <v>341</v>
      </c>
      <c r="C202" s="124">
        <v>1.776049</v>
      </c>
    </row>
    <row r="203" spans="1:3">
      <c r="A203" s="121">
        <v>21099</v>
      </c>
      <c r="B203" s="123" t="s">
        <v>138</v>
      </c>
      <c r="C203" s="122">
        <v>64.56</v>
      </c>
    </row>
    <row r="204" spans="1:3">
      <c r="A204" s="121">
        <v>2109999</v>
      </c>
      <c r="B204" s="121" t="s">
        <v>428</v>
      </c>
      <c r="C204" s="124">
        <v>64.56</v>
      </c>
    </row>
    <row r="205" spans="1:3">
      <c r="A205" s="121">
        <v>211</v>
      </c>
      <c r="B205" s="123" t="s">
        <v>429</v>
      </c>
      <c r="C205" s="122">
        <v>1841.35</v>
      </c>
    </row>
    <row r="206" spans="1:3">
      <c r="A206" s="121">
        <v>21103</v>
      </c>
      <c r="B206" s="123" t="s">
        <v>142</v>
      </c>
      <c r="C206" s="122">
        <v>557</v>
      </c>
    </row>
    <row r="207" spans="1:3">
      <c r="A207" s="121">
        <v>2110302</v>
      </c>
      <c r="B207" s="121" t="s">
        <v>430</v>
      </c>
      <c r="C207" s="124">
        <v>557</v>
      </c>
    </row>
    <row r="208" spans="1:3">
      <c r="A208" s="121">
        <v>21104</v>
      </c>
      <c r="B208" s="123" t="s">
        <v>143</v>
      </c>
      <c r="C208" s="122">
        <v>7.12</v>
      </c>
    </row>
    <row r="209" spans="1:3">
      <c r="A209" s="121">
        <v>2110499</v>
      </c>
      <c r="B209" s="121" t="s">
        <v>431</v>
      </c>
      <c r="C209" s="124">
        <v>7.12</v>
      </c>
    </row>
    <row r="210" spans="1:3">
      <c r="A210" s="121">
        <v>21105</v>
      </c>
      <c r="B210" s="123" t="s">
        <v>144</v>
      </c>
      <c r="C210" s="122">
        <v>1277.23</v>
      </c>
    </row>
    <row r="211" spans="1:3">
      <c r="A211" s="121">
        <v>2110501</v>
      </c>
      <c r="B211" s="121" t="s">
        <v>432</v>
      </c>
      <c r="C211" s="124">
        <v>1203.94</v>
      </c>
    </row>
    <row r="212" spans="1:3">
      <c r="A212" s="121">
        <v>2110502</v>
      </c>
      <c r="B212" s="121" t="s">
        <v>433</v>
      </c>
      <c r="C212" s="124">
        <v>73.29</v>
      </c>
    </row>
    <row r="213" spans="1:3">
      <c r="A213" s="121">
        <v>212</v>
      </c>
      <c r="B213" s="123" t="s">
        <v>434</v>
      </c>
      <c r="C213" s="122">
        <v>16758.62919335</v>
      </c>
    </row>
    <row r="214" spans="1:3">
      <c r="A214" s="121">
        <v>21201</v>
      </c>
      <c r="B214" s="123" t="s">
        <v>151</v>
      </c>
      <c r="C214" s="122">
        <v>5630.54855935</v>
      </c>
    </row>
    <row r="215" spans="1:3">
      <c r="A215" s="121">
        <v>2120101</v>
      </c>
      <c r="B215" s="121" t="s">
        <v>338</v>
      </c>
      <c r="C215" s="124">
        <v>3760.25033235</v>
      </c>
    </row>
    <row r="216" spans="1:3">
      <c r="A216" s="121">
        <v>2120102</v>
      </c>
      <c r="B216" s="121" t="s">
        <v>340</v>
      </c>
      <c r="C216" s="124">
        <v>1492.8004</v>
      </c>
    </row>
    <row r="217" spans="1:3">
      <c r="A217" s="121">
        <v>2120104</v>
      </c>
      <c r="B217" s="121" t="s">
        <v>435</v>
      </c>
      <c r="C217" s="124">
        <v>48.892944</v>
      </c>
    </row>
    <row r="218" spans="1:3">
      <c r="A218" s="121">
        <v>2120199</v>
      </c>
      <c r="B218" s="121" t="s">
        <v>436</v>
      </c>
      <c r="C218" s="124">
        <v>328.604883</v>
      </c>
    </row>
    <row r="219" spans="1:3">
      <c r="A219" s="121">
        <v>21203</v>
      </c>
      <c r="B219" s="123" t="s">
        <v>153</v>
      </c>
      <c r="C219" s="122">
        <v>1129.258751</v>
      </c>
    </row>
    <row r="220" spans="1:3">
      <c r="A220" s="121">
        <v>2120399</v>
      </c>
      <c r="B220" s="121" t="s">
        <v>437</v>
      </c>
      <c r="C220" s="124">
        <v>1129.258751</v>
      </c>
    </row>
    <row r="221" spans="1:3">
      <c r="A221" s="121">
        <v>21205</v>
      </c>
      <c r="B221" s="123" t="s">
        <v>154</v>
      </c>
      <c r="C221" s="122">
        <v>9788.821883</v>
      </c>
    </row>
    <row r="222" spans="1:3">
      <c r="A222" s="121">
        <v>2120501</v>
      </c>
      <c r="B222" s="121" t="s">
        <v>438</v>
      </c>
      <c r="C222" s="124">
        <v>9788.821883</v>
      </c>
    </row>
    <row r="223" spans="1:3">
      <c r="A223" s="121">
        <v>21299</v>
      </c>
      <c r="B223" s="123" t="s">
        <v>155</v>
      </c>
      <c r="C223" s="122">
        <v>210</v>
      </c>
    </row>
    <row r="224" spans="1:3">
      <c r="A224" s="121">
        <v>2129999</v>
      </c>
      <c r="B224" s="121" t="s">
        <v>439</v>
      </c>
      <c r="C224" s="124">
        <v>210</v>
      </c>
    </row>
    <row r="225" spans="1:3">
      <c r="A225" s="121">
        <v>213</v>
      </c>
      <c r="B225" s="123" t="s">
        <v>440</v>
      </c>
      <c r="C225" s="122">
        <v>23400.171452143</v>
      </c>
    </row>
    <row r="226" spans="1:3">
      <c r="A226" s="121">
        <v>21301</v>
      </c>
      <c r="B226" s="123" t="s">
        <v>158</v>
      </c>
      <c r="C226" s="122">
        <v>10606.43339935</v>
      </c>
    </row>
    <row r="227" spans="1:3">
      <c r="A227" s="121">
        <v>2130101</v>
      </c>
      <c r="B227" s="121" t="s">
        <v>338</v>
      </c>
      <c r="C227" s="124">
        <v>697.9988045</v>
      </c>
    </row>
    <row r="228" spans="1:3">
      <c r="A228" s="121">
        <v>2130104</v>
      </c>
      <c r="B228" s="121" t="s">
        <v>339</v>
      </c>
      <c r="C228" s="124">
        <v>5489.61459485</v>
      </c>
    </row>
    <row r="229" spans="1:3">
      <c r="A229" s="121">
        <v>2130108</v>
      </c>
      <c r="B229" s="121" t="s">
        <v>441</v>
      </c>
      <c r="C229" s="124">
        <v>286.62</v>
      </c>
    </row>
    <row r="230" spans="1:3">
      <c r="A230" s="121">
        <v>2130122</v>
      </c>
      <c r="B230" s="121" t="s">
        <v>442</v>
      </c>
      <c r="C230" s="124">
        <v>3157.2</v>
      </c>
    </row>
    <row r="231" spans="1:3">
      <c r="A231" s="121">
        <v>2130135</v>
      </c>
      <c r="B231" s="121" t="s">
        <v>443</v>
      </c>
      <c r="C231" s="124">
        <v>975</v>
      </c>
    </row>
    <row r="232" spans="1:3">
      <c r="A232" s="121">
        <v>21302</v>
      </c>
      <c r="B232" s="123" t="s">
        <v>159</v>
      </c>
      <c r="C232" s="122">
        <v>4167.22602175</v>
      </c>
    </row>
    <row r="233" spans="1:3">
      <c r="A233" s="121">
        <v>2130201</v>
      </c>
      <c r="B233" s="121" t="s">
        <v>338</v>
      </c>
      <c r="C233" s="124">
        <v>177.370584</v>
      </c>
    </row>
    <row r="234" spans="1:3">
      <c r="A234" s="121">
        <v>2130204</v>
      </c>
      <c r="B234" s="121" t="s">
        <v>444</v>
      </c>
      <c r="C234" s="124">
        <v>1968.65543775</v>
      </c>
    </row>
    <row r="235" spans="1:3">
      <c r="A235" s="121">
        <v>2130205</v>
      </c>
      <c r="B235" s="121" t="s">
        <v>445</v>
      </c>
      <c r="C235" s="124">
        <v>194.63</v>
      </c>
    </row>
    <row r="236" spans="1:3">
      <c r="A236" s="121">
        <v>2130206</v>
      </c>
      <c r="B236" s="121" t="s">
        <v>446</v>
      </c>
      <c r="C236" s="124">
        <v>90</v>
      </c>
    </row>
    <row r="237" spans="1:3">
      <c r="A237" s="121">
        <v>2130209</v>
      </c>
      <c r="B237" s="121" t="s">
        <v>447</v>
      </c>
      <c r="C237" s="124">
        <v>628.57</v>
      </c>
    </row>
    <row r="238" spans="1:3">
      <c r="A238" s="121">
        <v>2130234</v>
      </c>
      <c r="B238" s="121" t="s">
        <v>448</v>
      </c>
      <c r="C238" s="124">
        <v>15</v>
      </c>
    </row>
    <row r="239" spans="1:3">
      <c r="A239" s="121">
        <v>2130299</v>
      </c>
      <c r="B239" s="121" t="s">
        <v>449</v>
      </c>
      <c r="C239" s="124">
        <v>1093</v>
      </c>
    </row>
    <row r="240" spans="1:3">
      <c r="A240" s="121">
        <v>21303</v>
      </c>
      <c r="B240" s="123" t="s">
        <v>160</v>
      </c>
      <c r="C240" s="122">
        <v>5675.700874043</v>
      </c>
    </row>
    <row r="241" spans="1:3">
      <c r="A241" s="121">
        <v>2130301</v>
      </c>
      <c r="B241" s="121" t="s">
        <v>338</v>
      </c>
      <c r="C241" s="124">
        <v>1554.36102605</v>
      </c>
    </row>
    <row r="242" spans="1:3">
      <c r="A242" s="121">
        <v>2130302</v>
      </c>
      <c r="B242" s="121" t="s">
        <v>340</v>
      </c>
      <c r="C242" s="124">
        <v>0.425</v>
      </c>
    </row>
    <row r="243" spans="1:3">
      <c r="A243" s="121">
        <v>2130303</v>
      </c>
      <c r="B243" s="121" t="s">
        <v>341</v>
      </c>
      <c r="C243" s="124">
        <v>0.425</v>
      </c>
    </row>
    <row r="244" spans="1:3">
      <c r="A244" s="121">
        <v>2130304</v>
      </c>
      <c r="B244" s="121" t="s">
        <v>450</v>
      </c>
      <c r="C244" s="124">
        <v>0.425</v>
      </c>
    </row>
    <row r="245" spans="1:3">
      <c r="A245" s="121">
        <v>2130305</v>
      </c>
      <c r="B245" s="121" t="s">
        <v>451</v>
      </c>
      <c r="C245" s="124">
        <v>0.17</v>
      </c>
    </row>
    <row r="246" spans="1:3">
      <c r="A246" s="121">
        <v>2130306</v>
      </c>
      <c r="B246" s="121" t="s">
        <v>452</v>
      </c>
      <c r="C246" s="124">
        <v>356.39825</v>
      </c>
    </row>
    <row r="247" spans="1:3">
      <c r="A247" s="121">
        <v>2130307</v>
      </c>
      <c r="B247" s="121" t="s">
        <v>453</v>
      </c>
      <c r="C247" s="124">
        <v>0.425</v>
      </c>
    </row>
    <row r="248" spans="1:3">
      <c r="A248" s="121">
        <v>2130308</v>
      </c>
      <c r="B248" s="121" t="s">
        <v>454</v>
      </c>
      <c r="C248" s="124">
        <v>0.425</v>
      </c>
    </row>
    <row r="249" spans="1:3">
      <c r="A249" s="121">
        <v>2130309</v>
      </c>
      <c r="B249" s="121" t="s">
        <v>455</v>
      </c>
      <c r="C249" s="124">
        <v>0.425</v>
      </c>
    </row>
    <row r="250" spans="1:3">
      <c r="A250" s="121">
        <v>2130310</v>
      </c>
      <c r="B250" s="121" t="s">
        <v>456</v>
      </c>
      <c r="C250" s="124">
        <v>341.425</v>
      </c>
    </row>
    <row r="251" spans="1:3">
      <c r="A251" s="121">
        <v>2130311</v>
      </c>
      <c r="B251" s="121" t="s">
        <v>457</v>
      </c>
      <c r="C251" s="124">
        <v>0.425</v>
      </c>
    </row>
    <row r="252" spans="1:3">
      <c r="A252" s="121">
        <v>2130312</v>
      </c>
      <c r="B252" s="121" t="s">
        <v>458</v>
      </c>
      <c r="C252" s="124">
        <v>0.2125</v>
      </c>
    </row>
    <row r="253" spans="1:3">
      <c r="A253" s="121">
        <v>2130313</v>
      </c>
      <c r="B253" s="121" t="s">
        <v>459</v>
      </c>
      <c r="C253" s="124">
        <v>0.425</v>
      </c>
    </row>
    <row r="254" spans="1:3">
      <c r="A254" s="121">
        <v>2130314</v>
      </c>
      <c r="B254" s="121" t="s">
        <v>460</v>
      </c>
      <c r="C254" s="124">
        <v>10.425</v>
      </c>
    </row>
    <row r="255" spans="1:3">
      <c r="A255" s="121">
        <v>2130315</v>
      </c>
      <c r="B255" s="121" t="s">
        <v>461</v>
      </c>
      <c r="C255" s="124">
        <v>0.425</v>
      </c>
    </row>
    <row r="256" spans="1:3">
      <c r="A256" s="121">
        <v>2130316</v>
      </c>
      <c r="B256" s="121" t="s">
        <v>462</v>
      </c>
      <c r="C256" s="124">
        <v>0.42</v>
      </c>
    </row>
    <row r="257" spans="1:3">
      <c r="A257" s="121">
        <v>2130317</v>
      </c>
      <c r="B257" s="121" t="s">
        <v>463</v>
      </c>
      <c r="C257" s="124">
        <v>0.425</v>
      </c>
    </row>
    <row r="258" spans="1:3">
      <c r="A258" s="121">
        <v>2130318</v>
      </c>
      <c r="B258" s="121" t="s">
        <v>464</v>
      </c>
      <c r="C258" s="124">
        <v>0.425</v>
      </c>
    </row>
    <row r="259" spans="1:3">
      <c r="A259" s="121">
        <v>2130319</v>
      </c>
      <c r="B259" s="121" t="s">
        <v>465</v>
      </c>
      <c r="C259" s="124">
        <v>3402.85</v>
      </c>
    </row>
    <row r="260" spans="1:3">
      <c r="A260" s="121">
        <v>2130321</v>
      </c>
      <c r="B260" s="121" t="s">
        <v>466</v>
      </c>
      <c r="C260" s="124">
        <v>0.34425</v>
      </c>
    </row>
    <row r="261" spans="1:3">
      <c r="A261" s="121">
        <v>2130322</v>
      </c>
      <c r="B261" s="121" t="s">
        <v>467</v>
      </c>
      <c r="C261" s="124">
        <v>4.419847993</v>
      </c>
    </row>
    <row r="262" spans="1:3">
      <c r="A262" s="121">
        <v>21305</v>
      </c>
      <c r="B262" s="123" t="s">
        <v>468</v>
      </c>
      <c r="C262" s="122">
        <v>1385.811157</v>
      </c>
    </row>
    <row r="263" spans="1:3">
      <c r="A263" s="121">
        <v>2130550</v>
      </c>
      <c r="B263" s="121" t="s">
        <v>339</v>
      </c>
      <c r="C263" s="124">
        <v>55.911157</v>
      </c>
    </row>
    <row r="264" spans="1:3">
      <c r="A264" s="121">
        <v>2130599</v>
      </c>
      <c r="B264" s="121" t="s">
        <v>469</v>
      </c>
      <c r="C264" s="124">
        <v>1329.9</v>
      </c>
    </row>
    <row r="265" spans="1:3">
      <c r="A265" s="121">
        <v>21307</v>
      </c>
      <c r="B265" s="123" t="s">
        <v>162</v>
      </c>
      <c r="C265" s="122">
        <v>1565</v>
      </c>
    </row>
    <row r="266" spans="1:3">
      <c r="A266" s="121">
        <v>2130701</v>
      </c>
      <c r="B266" s="121" t="s">
        <v>470</v>
      </c>
      <c r="C266" s="124">
        <v>859</v>
      </c>
    </row>
    <row r="267" spans="1:3">
      <c r="A267" s="121">
        <v>2130705</v>
      </c>
      <c r="B267" s="121" t="s">
        <v>471</v>
      </c>
      <c r="C267" s="124">
        <v>706</v>
      </c>
    </row>
    <row r="268" spans="1:3">
      <c r="A268" s="121">
        <v>214</v>
      </c>
      <c r="B268" s="123" t="s">
        <v>472</v>
      </c>
      <c r="C268" s="122">
        <v>881.4805535</v>
      </c>
    </row>
    <row r="269" spans="1:3">
      <c r="A269" s="121">
        <v>21401</v>
      </c>
      <c r="B269" s="123" t="s">
        <v>167</v>
      </c>
      <c r="C269" s="122">
        <v>881.4805535</v>
      </c>
    </row>
    <row r="270" spans="1:3">
      <c r="A270" s="121">
        <v>2140101</v>
      </c>
      <c r="B270" s="121" t="s">
        <v>338</v>
      </c>
      <c r="C270" s="124">
        <v>881.4805535</v>
      </c>
    </row>
    <row r="271" spans="1:3">
      <c r="A271" s="121">
        <v>215</v>
      </c>
      <c r="B271" s="123" t="s">
        <v>473</v>
      </c>
      <c r="C271" s="122">
        <v>1164.545878</v>
      </c>
    </row>
    <row r="272" spans="1:3">
      <c r="A272" s="121">
        <v>21505</v>
      </c>
      <c r="B272" s="123" t="s">
        <v>174</v>
      </c>
      <c r="C272" s="122">
        <v>1164.545878</v>
      </c>
    </row>
    <row r="273" spans="1:3">
      <c r="A273" s="121">
        <v>2150501</v>
      </c>
      <c r="B273" s="121" t="s">
        <v>338</v>
      </c>
      <c r="C273" s="124">
        <v>226.786243</v>
      </c>
    </row>
    <row r="274" spans="1:3">
      <c r="A274" s="121">
        <v>2150502</v>
      </c>
      <c r="B274" s="121" t="s">
        <v>340</v>
      </c>
      <c r="C274" s="124">
        <v>207.084715</v>
      </c>
    </row>
    <row r="275" spans="1:3">
      <c r="A275" s="121">
        <v>2150503</v>
      </c>
      <c r="B275" s="121" t="s">
        <v>341</v>
      </c>
      <c r="C275" s="124">
        <v>14.5325</v>
      </c>
    </row>
    <row r="276" spans="1:3">
      <c r="A276" s="121">
        <v>2150550</v>
      </c>
      <c r="B276" s="121" t="s">
        <v>339</v>
      </c>
      <c r="C276" s="124">
        <v>716.14242</v>
      </c>
    </row>
    <row r="277" spans="1:3">
      <c r="A277" s="121">
        <v>216</v>
      </c>
      <c r="B277" s="123" t="s">
        <v>474</v>
      </c>
      <c r="C277" s="122">
        <v>135.6626615</v>
      </c>
    </row>
    <row r="278" spans="1:3">
      <c r="A278" s="121">
        <v>21602</v>
      </c>
      <c r="B278" s="123" t="s">
        <v>179</v>
      </c>
      <c r="C278" s="122">
        <v>135.6626615</v>
      </c>
    </row>
    <row r="279" spans="1:3">
      <c r="A279" s="121">
        <v>2160201</v>
      </c>
      <c r="B279" s="121" t="s">
        <v>338</v>
      </c>
      <c r="C279" s="124">
        <v>135.6626615</v>
      </c>
    </row>
    <row r="280" spans="1:3">
      <c r="A280" s="121">
        <v>220</v>
      </c>
      <c r="B280" s="123" t="s">
        <v>475</v>
      </c>
      <c r="C280" s="122">
        <v>1612.2436109</v>
      </c>
    </row>
    <row r="281" spans="1:3">
      <c r="A281" s="121">
        <v>22001</v>
      </c>
      <c r="B281" s="123" t="s">
        <v>186</v>
      </c>
      <c r="C281" s="122">
        <v>1465.6495034</v>
      </c>
    </row>
    <row r="282" spans="1:3">
      <c r="A282" s="121">
        <v>2200101</v>
      </c>
      <c r="B282" s="121" t="s">
        <v>338</v>
      </c>
      <c r="C282" s="124">
        <v>237.58832</v>
      </c>
    </row>
    <row r="283" spans="1:3">
      <c r="A283" s="121">
        <v>2200150</v>
      </c>
      <c r="B283" s="121" t="s">
        <v>339</v>
      </c>
      <c r="C283" s="124">
        <v>1228.0611834</v>
      </c>
    </row>
    <row r="284" spans="1:3">
      <c r="A284" s="121">
        <v>22005</v>
      </c>
      <c r="B284" s="123" t="s">
        <v>187</v>
      </c>
      <c r="C284" s="122">
        <v>146.5941075</v>
      </c>
    </row>
    <row r="285" spans="1:3">
      <c r="A285" s="121">
        <v>2200504</v>
      </c>
      <c r="B285" s="121" t="s">
        <v>476</v>
      </c>
      <c r="C285" s="124">
        <v>146.5941075</v>
      </c>
    </row>
    <row r="286" spans="1:3">
      <c r="A286" s="121">
        <v>221</v>
      </c>
      <c r="B286" s="123" t="s">
        <v>477</v>
      </c>
      <c r="C286" s="122">
        <v>16012.33602</v>
      </c>
    </row>
    <row r="287" spans="1:3">
      <c r="A287" s="121">
        <v>22101</v>
      </c>
      <c r="B287" s="123" t="s">
        <v>190</v>
      </c>
      <c r="C287" s="122">
        <v>1060</v>
      </c>
    </row>
    <row r="288" spans="1:3">
      <c r="A288" s="121">
        <v>2210199</v>
      </c>
      <c r="B288" s="121" t="s">
        <v>478</v>
      </c>
      <c r="C288" s="124">
        <v>1060</v>
      </c>
    </row>
    <row r="289" spans="1:3">
      <c r="A289" s="121">
        <v>22102</v>
      </c>
      <c r="B289" s="123" t="s">
        <v>191</v>
      </c>
      <c r="C289" s="122">
        <v>14952.33602</v>
      </c>
    </row>
    <row r="290" spans="1:3">
      <c r="A290" s="121">
        <v>2210201</v>
      </c>
      <c r="B290" s="121" t="s">
        <v>479</v>
      </c>
      <c r="C290" s="124">
        <v>14952.33602</v>
      </c>
    </row>
    <row r="291" spans="1:3">
      <c r="A291" s="121">
        <v>224</v>
      </c>
      <c r="B291" s="123" t="s">
        <v>480</v>
      </c>
      <c r="C291" s="122">
        <v>1905.4116019</v>
      </c>
    </row>
    <row r="292" spans="1:3">
      <c r="A292" s="121">
        <v>22401</v>
      </c>
      <c r="B292" s="123" t="s">
        <v>196</v>
      </c>
      <c r="C292" s="122">
        <v>1005.7335619</v>
      </c>
    </row>
    <row r="293" spans="1:3">
      <c r="A293" s="121">
        <v>2240101</v>
      </c>
      <c r="B293" s="121" t="s">
        <v>338</v>
      </c>
      <c r="C293" s="124">
        <v>164.2790839</v>
      </c>
    </row>
    <row r="294" spans="1:3">
      <c r="A294" s="121">
        <v>2240150</v>
      </c>
      <c r="B294" s="121" t="s">
        <v>339</v>
      </c>
      <c r="C294" s="124">
        <v>841.454478</v>
      </c>
    </row>
    <row r="295" spans="1:3">
      <c r="A295" s="121">
        <v>22402</v>
      </c>
      <c r="B295" s="123" t="s">
        <v>481</v>
      </c>
      <c r="C295" s="122">
        <v>899.67804</v>
      </c>
    </row>
    <row r="296" spans="1:3">
      <c r="A296" s="121">
        <v>2240204</v>
      </c>
      <c r="B296" s="121" t="s">
        <v>482</v>
      </c>
      <c r="C296" s="124">
        <v>899.67804</v>
      </c>
    </row>
    <row r="297" spans="1:3">
      <c r="A297" s="121">
        <v>227</v>
      </c>
      <c r="B297" s="123" t="s">
        <v>317</v>
      </c>
      <c r="C297" s="122">
        <v>3600</v>
      </c>
    </row>
    <row r="298" spans="1:3">
      <c r="A298" s="121">
        <v>229</v>
      </c>
      <c r="B298" s="123" t="s">
        <v>483</v>
      </c>
      <c r="C298" s="122">
        <v>40886</v>
      </c>
    </row>
    <row r="299" spans="1:3">
      <c r="A299" s="121">
        <v>22902</v>
      </c>
      <c r="B299" s="123" t="s">
        <v>484</v>
      </c>
      <c r="C299" s="122">
        <v>40886</v>
      </c>
    </row>
    <row r="300" spans="1:3">
      <c r="A300" s="121">
        <v>232</v>
      </c>
      <c r="B300" s="123" t="s">
        <v>485</v>
      </c>
      <c r="C300" s="122">
        <v>23297.82</v>
      </c>
    </row>
    <row r="301" spans="1:3">
      <c r="A301" s="121">
        <v>23203</v>
      </c>
      <c r="B301" s="123" t="s">
        <v>486</v>
      </c>
      <c r="C301" s="122">
        <v>23297.82</v>
      </c>
    </row>
    <row r="302" spans="1:3">
      <c r="A302" s="121">
        <v>2320301</v>
      </c>
      <c r="B302" s="121" t="s">
        <v>487</v>
      </c>
      <c r="C302" s="124">
        <v>23297.82</v>
      </c>
    </row>
  </sheetData>
  <autoFilter xmlns:etc="http://www.wps.cn/officeDocument/2017/etCustomData" ref="A5:C302" etc:filterBottomFollowUsedRange="0">
    <extLst/>
  </autoFilter>
  <mergeCells count="1">
    <mergeCell ref="A2:C2"/>
  </mergeCells>
  <printOptions horizontalCentered="1"/>
  <pageMargins left="0.751388888888889" right="0.751388888888889" top="1" bottom="1" header="0.5" footer="0.5"/>
  <pageSetup paperSize="9" fitToHeight="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tabSelected="1" topLeftCell="A36" workbookViewId="0">
      <selection activeCell="A1" sqref="A1"/>
    </sheetView>
  </sheetViews>
  <sheetFormatPr defaultColWidth="9" defaultRowHeight="14.25" outlineLevelCol="1"/>
  <cols>
    <col min="1" max="1" width="77.25" style="99" customWidth="1"/>
    <col min="2" max="2" width="16.5" style="99" customWidth="1"/>
    <col min="3" max="3" width="16" style="99" customWidth="1"/>
    <col min="4" max="16384" width="9" style="99"/>
  </cols>
  <sheetData>
    <row r="1" s="99" customFormat="1" spans="1:1">
      <c r="A1" s="103" t="s">
        <v>488</v>
      </c>
    </row>
    <row r="2" spans="1:2">
      <c r="A2" s="104" t="s">
        <v>489</v>
      </c>
      <c r="B2" s="104"/>
    </row>
    <row r="3" spans="1:2">
      <c r="A3" s="104"/>
      <c r="B3" s="104"/>
    </row>
    <row r="4" s="100" customFormat="1" ht="18.75" spans="1:2">
      <c r="A4" s="105" t="s">
        <v>2</v>
      </c>
      <c r="B4" s="106" t="s">
        <v>3</v>
      </c>
    </row>
    <row r="5" s="100" customFormat="1" ht="36" customHeight="1" spans="1:2">
      <c r="A5" s="107" t="s">
        <v>217</v>
      </c>
      <c r="B5" s="107" t="s">
        <v>220</v>
      </c>
    </row>
    <row r="6" s="101" customFormat="1" ht="36" customHeight="1" spans="1:2">
      <c r="A6" s="108" t="s">
        <v>490</v>
      </c>
      <c r="B6" s="109">
        <f>SUM(B7:B23)</f>
        <v>-12047.79</v>
      </c>
    </row>
    <row r="7" s="102" customFormat="1" ht="36" customHeight="1" spans="1:2">
      <c r="A7" s="110" t="s">
        <v>491</v>
      </c>
      <c r="B7" s="111">
        <v>-3405</v>
      </c>
    </row>
    <row r="8" s="102" customFormat="1" ht="36" customHeight="1" spans="1:2">
      <c r="A8" s="112" t="s">
        <v>492</v>
      </c>
      <c r="B8" s="111">
        <v>828</v>
      </c>
    </row>
    <row r="9" s="102" customFormat="1" ht="36" customHeight="1" spans="1:2">
      <c r="A9" s="112" t="s">
        <v>493</v>
      </c>
      <c r="B9" s="111">
        <v>-962.82</v>
      </c>
    </row>
    <row r="10" s="102" customFormat="1" ht="36" customHeight="1" spans="1:2">
      <c r="A10" s="112" t="s">
        <v>494</v>
      </c>
      <c r="B10" s="111">
        <v>1507.74</v>
      </c>
    </row>
    <row r="11" s="102" customFormat="1" ht="36" customHeight="1" spans="1:2">
      <c r="A11" s="112" t="s">
        <v>495</v>
      </c>
      <c r="B11" s="111">
        <v>-2149</v>
      </c>
    </row>
    <row r="12" s="102" customFormat="1" ht="36" customHeight="1" spans="1:2">
      <c r="A12" s="112" t="s">
        <v>496</v>
      </c>
      <c r="B12" s="111">
        <v>-1343</v>
      </c>
    </row>
    <row r="13" s="102" customFormat="1" ht="36" customHeight="1" spans="1:2">
      <c r="A13" s="110" t="s">
        <v>497</v>
      </c>
      <c r="B13" s="111">
        <v>-4708.23</v>
      </c>
    </row>
    <row r="14" s="102" customFormat="1" ht="36" customHeight="1" spans="1:2">
      <c r="A14" s="110" t="s">
        <v>498</v>
      </c>
      <c r="B14" s="111"/>
    </row>
    <row r="15" s="102" customFormat="1" ht="36" customHeight="1" spans="1:2">
      <c r="A15" s="110" t="s">
        <v>499</v>
      </c>
      <c r="B15" s="111">
        <v>532</v>
      </c>
    </row>
    <row r="16" s="102" customFormat="1" ht="36" customHeight="1" spans="1:2">
      <c r="A16" s="110" t="s">
        <v>500</v>
      </c>
      <c r="B16" s="111">
        <v>-1069.45</v>
      </c>
    </row>
    <row r="17" s="102" customFormat="1" ht="36" customHeight="1" spans="1:2">
      <c r="A17" s="110" t="s">
        <v>501</v>
      </c>
      <c r="B17" s="111">
        <v>75.2</v>
      </c>
    </row>
    <row r="18" s="102" customFormat="1" ht="36" customHeight="1" spans="1:2">
      <c r="A18" s="110" t="s">
        <v>502</v>
      </c>
      <c r="B18" s="111">
        <v>-182.94</v>
      </c>
    </row>
    <row r="19" s="102" customFormat="1" ht="36" customHeight="1" spans="1:2">
      <c r="A19" s="110" t="s">
        <v>503</v>
      </c>
      <c r="B19" s="111">
        <v>-601.79</v>
      </c>
    </row>
    <row r="20" s="102" customFormat="1" ht="36" customHeight="1" spans="1:2">
      <c r="A20" s="110" t="s">
        <v>504</v>
      </c>
      <c r="B20" s="111">
        <v>-111.1</v>
      </c>
    </row>
    <row r="21" s="99" customFormat="1" ht="36" customHeight="1" spans="1:2">
      <c r="A21" s="110" t="s">
        <v>505</v>
      </c>
      <c r="B21" s="111">
        <v>-289.72</v>
      </c>
    </row>
    <row r="22" s="99" customFormat="1" ht="43" customHeight="1" spans="1:2">
      <c r="A22" s="110" t="s">
        <v>506</v>
      </c>
      <c r="B22" s="111"/>
    </row>
    <row r="23" s="99" customFormat="1" ht="39" customHeight="1" spans="1:2">
      <c r="A23" s="110" t="s">
        <v>507</v>
      </c>
      <c r="B23" s="111">
        <v>-167.68</v>
      </c>
    </row>
    <row r="24" s="99" customFormat="1" ht="36" customHeight="1" spans="1:2">
      <c r="A24" s="108" t="s">
        <v>508</v>
      </c>
      <c r="B24" s="113">
        <f>SUM(B25:B45)</f>
        <v>7427.66</v>
      </c>
    </row>
    <row r="25" s="99" customFormat="1" ht="36" customHeight="1" spans="1:2">
      <c r="A25" s="110" t="s">
        <v>509</v>
      </c>
      <c r="B25" s="111">
        <v>394</v>
      </c>
    </row>
    <row r="26" s="99" customFormat="1" ht="36" customHeight="1" spans="1:2">
      <c r="A26" s="110" t="s">
        <v>510</v>
      </c>
      <c r="B26" s="111">
        <v>-125</v>
      </c>
    </row>
    <row r="27" s="99" customFormat="1" ht="40" customHeight="1" spans="1:2">
      <c r="A27" s="110" t="s">
        <v>511</v>
      </c>
      <c r="B27" s="111"/>
    </row>
    <row r="28" s="99" customFormat="1" ht="43" customHeight="1" spans="1:2">
      <c r="A28" s="110" t="s">
        <v>512</v>
      </c>
      <c r="B28" s="111">
        <v>49.46</v>
      </c>
    </row>
    <row r="29" s="99" customFormat="1" ht="36" customHeight="1" spans="1:2">
      <c r="A29" s="110" t="s">
        <v>513</v>
      </c>
      <c r="B29" s="111">
        <v>10837</v>
      </c>
    </row>
    <row r="30" s="99" customFormat="1" ht="36" customHeight="1" spans="1:2">
      <c r="A30" s="110" t="s">
        <v>514</v>
      </c>
      <c r="B30" s="111">
        <v>-5107</v>
      </c>
    </row>
    <row r="31" s="99" customFormat="1" ht="36" customHeight="1" spans="1:2">
      <c r="A31" s="110" t="s">
        <v>515</v>
      </c>
      <c r="B31" s="111"/>
    </row>
    <row r="32" s="99" customFormat="1" ht="36" customHeight="1" spans="1:2">
      <c r="A32" s="110" t="s">
        <v>516</v>
      </c>
      <c r="B32" s="111">
        <v>279</v>
      </c>
    </row>
    <row r="33" s="99" customFormat="1" ht="36" customHeight="1" spans="1:2">
      <c r="A33" s="110" t="s">
        <v>517</v>
      </c>
      <c r="B33" s="111"/>
    </row>
    <row r="34" s="99" customFormat="1" ht="36" customHeight="1" spans="1:2">
      <c r="A34" s="110" t="s">
        <v>518</v>
      </c>
      <c r="B34" s="111"/>
    </row>
    <row r="35" s="99" customFormat="1" ht="36" customHeight="1" spans="1:2">
      <c r="A35" s="110" t="s">
        <v>519</v>
      </c>
      <c r="B35" s="111">
        <v>348</v>
      </c>
    </row>
    <row r="36" s="99" customFormat="1" ht="36" customHeight="1" spans="1:2">
      <c r="A36" s="110" t="s">
        <v>520</v>
      </c>
      <c r="B36" s="111"/>
    </row>
    <row r="37" s="99" customFormat="1" ht="36" customHeight="1" spans="1:2">
      <c r="A37" s="110" t="s">
        <v>521</v>
      </c>
      <c r="B37" s="111">
        <v>456</v>
      </c>
    </row>
    <row r="38" s="99" customFormat="1" ht="36" customHeight="1" spans="1:2">
      <c r="A38" s="110" t="s">
        <v>522</v>
      </c>
      <c r="B38" s="111"/>
    </row>
    <row r="39" s="99" customFormat="1" ht="36" customHeight="1" spans="1:2">
      <c r="A39" s="110" t="s">
        <v>523</v>
      </c>
      <c r="B39" s="111">
        <f>25</f>
        <v>25</v>
      </c>
    </row>
    <row r="40" s="99" customFormat="1" ht="36" customHeight="1" spans="1:2">
      <c r="A40" s="110" t="s">
        <v>524</v>
      </c>
      <c r="B40" s="111"/>
    </row>
    <row r="41" s="99" customFormat="1" ht="36" customHeight="1" spans="1:2">
      <c r="A41" s="110" t="s">
        <v>525</v>
      </c>
      <c r="B41" s="111"/>
    </row>
    <row r="42" s="99" customFormat="1" ht="36" customHeight="1" spans="1:2">
      <c r="A42" s="110" t="s">
        <v>526</v>
      </c>
      <c r="B42" s="111">
        <v>200</v>
      </c>
    </row>
    <row r="43" s="99" customFormat="1" ht="36" customHeight="1" spans="1:2">
      <c r="A43" s="114" t="s">
        <v>527</v>
      </c>
      <c r="B43" s="111"/>
    </row>
    <row r="44" s="99" customFormat="1" ht="36" customHeight="1" spans="1:2">
      <c r="A44" s="114" t="s">
        <v>528</v>
      </c>
      <c r="B44" s="111"/>
    </row>
    <row r="45" s="99" customFormat="1" ht="36" customHeight="1" spans="1:2">
      <c r="A45" s="114" t="s">
        <v>529</v>
      </c>
      <c r="B45" s="111">
        <v>71.2</v>
      </c>
    </row>
    <row r="46" s="99" customFormat="1" ht="36" customHeight="1" spans="1:2">
      <c r="A46" s="108" t="s">
        <v>530</v>
      </c>
      <c r="B46" s="113">
        <f>SUM(B47:B48)</f>
        <v>18225</v>
      </c>
    </row>
    <row r="47" s="99" customFormat="1" ht="36" customHeight="1" spans="1:2">
      <c r="A47" s="110" t="s">
        <v>531</v>
      </c>
      <c r="B47" s="111">
        <v>1200</v>
      </c>
    </row>
    <row r="48" s="99" customFormat="1" ht="36" customHeight="1" spans="1:2">
      <c r="A48" s="110" t="s">
        <v>532</v>
      </c>
      <c r="B48" s="111">
        <v>17025</v>
      </c>
    </row>
  </sheetData>
  <mergeCells count="1">
    <mergeCell ref="A2:B3"/>
  </mergeCells>
  <printOptions horizontalCentered="1" verticalCentered="1"/>
  <pageMargins left="0.156944444444444" right="0.118055555555556" top="1" bottom="1" header="0.5" footer="0.5"/>
  <pageSetup paperSize="9" orientation="portrait" horizontalDpi="600"/>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2"/>
  <sheetViews>
    <sheetView topLeftCell="A192" workbookViewId="0">
      <selection activeCell="C217" sqref="C217"/>
    </sheetView>
  </sheetViews>
  <sheetFormatPr defaultColWidth="8.89166666666667" defaultRowHeight="13.5" outlineLevelCol="6"/>
  <cols>
    <col min="1" max="1" width="10.525" style="69" customWidth="1"/>
    <col min="2" max="2" width="28.1666666666667" style="69" customWidth="1"/>
    <col min="3" max="7" width="16.4083333333333" style="69" customWidth="1"/>
  </cols>
  <sheetData>
    <row r="1" ht="15" spans="1:7">
      <c r="A1" s="70" t="s">
        <v>533</v>
      </c>
      <c r="B1" s="87" t="s">
        <v>324</v>
      </c>
      <c r="C1" s="71" t="s">
        <v>324</v>
      </c>
      <c r="D1" s="71" t="s">
        <v>324</v>
      </c>
      <c r="E1" s="71" t="s">
        <v>324</v>
      </c>
      <c r="F1" s="88" t="s">
        <v>324</v>
      </c>
      <c r="G1" s="88" t="s">
        <v>324</v>
      </c>
    </row>
    <row r="2" ht="31.5" spans="1:7">
      <c r="A2" s="72" t="s">
        <v>534</v>
      </c>
      <c r="B2" s="72"/>
      <c r="C2" s="72" t="s">
        <v>324</v>
      </c>
      <c r="D2" s="72" t="s">
        <v>324</v>
      </c>
      <c r="E2" s="72" t="s">
        <v>324</v>
      </c>
      <c r="F2" s="72" t="s">
        <v>324</v>
      </c>
      <c r="G2" s="72" t="s">
        <v>324</v>
      </c>
    </row>
    <row r="3" ht="15" spans="1:7">
      <c r="A3" s="89" t="s">
        <v>324</v>
      </c>
      <c r="B3" s="73" t="s">
        <v>324</v>
      </c>
      <c r="C3" s="73" t="s">
        <v>324</v>
      </c>
      <c r="D3" s="73" t="s">
        <v>324</v>
      </c>
      <c r="E3" s="73" t="s">
        <v>324</v>
      </c>
      <c r="F3" s="73" t="s">
        <v>324</v>
      </c>
      <c r="G3" s="84" t="s">
        <v>3</v>
      </c>
    </row>
    <row r="4" ht="15" spans="1:7">
      <c r="A4" s="90" t="s">
        <v>217</v>
      </c>
      <c r="B4" s="74"/>
      <c r="C4" s="74" t="s">
        <v>535</v>
      </c>
      <c r="D4" s="74" t="s">
        <v>536</v>
      </c>
      <c r="E4" s="91" t="s">
        <v>246</v>
      </c>
      <c r="F4" s="91"/>
      <c r="G4" s="74"/>
    </row>
    <row r="5" ht="30" spans="1:7">
      <c r="A5" s="74" t="s">
        <v>44</v>
      </c>
      <c r="B5" s="74" t="s">
        <v>5</v>
      </c>
      <c r="C5" s="74" t="s">
        <v>324</v>
      </c>
      <c r="D5" s="74" t="s">
        <v>324</v>
      </c>
      <c r="E5" s="74" t="s">
        <v>220</v>
      </c>
      <c r="F5" s="74" t="s">
        <v>537</v>
      </c>
      <c r="G5" s="74" t="s">
        <v>538</v>
      </c>
    </row>
    <row r="6" ht="15" spans="1:7">
      <c r="A6" s="75" t="s">
        <v>46</v>
      </c>
      <c r="B6" s="75" t="s">
        <v>337</v>
      </c>
      <c r="C6" s="92">
        <v>25514.89</v>
      </c>
      <c r="D6" s="92">
        <v>86826</v>
      </c>
      <c r="E6" s="92">
        <v>29090.62</v>
      </c>
      <c r="F6" s="93">
        <v>1.14</v>
      </c>
      <c r="G6" s="93">
        <v>0.34</v>
      </c>
    </row>
    <row r="7" ht="15" spans="1:7">
      <c r="A7" s="75" t="s">
        <v>539</v>
      </c>
      <c r="B7" s="75" t="s">
        <v>540</v>
      </c>
      <c r="C7" s="92">
        <v>487.73</v>
      </c>
      <c r="D7" s="92">
        <v>693</v>
      </c>
      <c r="E7" s="92">
        <v>506.03</v>
      </c>
      <c r="F7" s="93">
        <v>1.04</v>
      </c>
      <c r="G7" s="93">
        <v>0.73</v>
      </c>
    </row>
    <row r="8" ht="15" spans="1:7">
      <c r="A8" s="75" t="s">
        <v>541</v>
      </c>
      <c r="B8" s="75" t="s">
        <v>542</v>
      </c>
      <c r="C8" s="92">
        <v>419.18</v>
      </c>
      <c r="D8" s="92">
        <v>542</v>
      </c>
      <c r="E8" s="92">
        <v>436.98</v>
      </c>
      <c r="F8" s="93">
        <v>1.04</v>
      </c>
      <c r="G8" s="93">
        <v>0.81</v>
      </c>
    </row>
    <row r="9" ht="27" spans="1:7">
      <c r="A9" s="75" t="s">
        <v>543</v>
      </c>
      <c r="B9" s="75" t="s">
        <v>544</v>
      </c>
      <c r="C9" s="92">
        <v>10173.16</v>
      </c>
      <c r="D9" s="92">
        <v>16548</v>
      </c>
      <c r="E9" s="92">
        <v>13019.83</v>
      </c>
      <c r="F9" s="93">
        <v>1.28</v>
      </c>
      <c r="G9" s="93">
        <v>0.79</v>
      </c>
    </row>
    <row r="10" ht="15" spans="1:7">
      <c r="A10" s="75" t="s">
        <v>545</v>
      </c>
      <c r="B10" s="75" t="s">
        <v>546</v>
      </c>
      <c r="C10" s="92">
        <v>578.34</v>
      </c>
      <c r="D10" s="92">
        <v>1734</v>
      </c>
      <c r="E10" s="92">
        <v>769.98</v>
      </c>
      <c r="F10" s="93">
        <v>1.33</v>
      </c>
      <c r="G10" s="93">
        <v>0.44</v>
      </c>
    </row>
    <row r="11" ht="15" spans="1:7">
      <c r="A11" s="75" t="s">
        <v>547</v>
      </c>
      <c r="B11" s="75" t="s">
        <v>548</v>
      </c>
      <c r="C11" s="92">
        <v>357.72</v>
      </c>
      <c r="D11" s="92">
        <v>572</v>
      </c>
      <c r="E11" s="92">
        <v>385.41</v>
      </c>
      <c r="F11" s="93">
        <v>1.08</v>
      </c>
      <c r="G11" s="93">
        <v>0.67</v>
      </c>
    </row>
    <row r="12" ht="15" spans="1:7">
      <c r="A12" s="75" t="s">
        <v>549</v>
      </c>
      <c r="B12" s="75" t="s">
        <v>550</v>
      </c>
      <c r="C12" s="92">
        <v>1778.26</v>
      </c>
      <c r="D12" s="92">
        <v>54260</v>
      </c>
      <c r="E12" s="92">
        <v>2267.6</v>
      </c>
      <c r="F12" s="93">
        <v>1.28</v>
      </c>
      <c r="G12" s="93">
        <v>0.04</v>
      </c>
    </row>
    <row r="13" ht="15" spans="1:7">
      <c r="A13" s="75" t="s">
        <v>551</v>
      </c>
      <c r="B13" s="75" t="s">
        <v>552</v>
      </c>
      <c r="C13" s="92">
        <v>2029.88</v>
      </c>
      <c r="D13" s="92">
        <v>1435</v>
      </c>
      <c r="E13" s="92">
        <v>732.03</v>
      </c>
      <c r="F13" s="93">
        <v>0.36</v>
      </c>
      <c r="G13" s="93">
        <v>0.51</v>
      </c>
    </row>
    <row r="14" ht="15" spans="1:7">
      <c r="A14" s="75" t="s">
        <v>553</v>
      </c>
      <c r="B14" s="75" t="s">
        <v>554</v>
      </c>
      <c r="C14" s="92">
        <v>0</v>
      </c>
      <c r="D14" s="92">
        <v>0</v>
      </c>
      <c r="E14" s="92">
        <v>0</v>
      </c>
      <c r="F14" s="93">
        <v>0</v>
      </c>
      <c r="G14" s="93">
        <v>0</v>
      </c>
    </row>
    <row r="15" ht="15" spans="1:7">
      <c r="A15" s="75" t="s">
        <v>555</v>
      </c>
      <c r="B15" s="75" t="s">
        <v>556</v>
      </c>
      <c r="C15" s="92">
        <v>0</v>
      </c>
      <c r="D15" s="92">
        <v>0</v>
      </c>
      <c r="E15" s="92">
        <v>0</v>
      </c>
      <c r="F15" s="93">
        <v>0</v>
      </c>
      <c r="G15" s="93">
        <v>0</v>
      </c>
    </row>
    <row r="16" ht="15" spans="1:7">
      <c r="A16" s="75" t="s">
        <v>557</v>
      </c>
      <c r="B16" s="75" t="s">
        <v>558</v>
      </c>
      <c r="C16" s="92">
        <v>1334.32</v>
      </c>
      <c r="D16" s="92">
        <v>1848</v>
      </c>
      <c r="E16" s="92">
        <v>1461.4</v>
      </c>
      <c r="F16" s="93">
        <v>1.1</v>
      </c>
      <c r="G16" s="93">
        <v>0.79</v>
      </c>
    </row>
    <row r="17" ht="15" spans="1:7">
      <c r="A17" s="75" t="s">
        <v>559</v>
      </c>
      <c r="B17" s="75" t="s">
        <v>560</v>
      </c>
      <c r="C17" s="92">
        <v>296.19</v>
      </c>
      <c r="D17" s="92">
        <v>462</v>
      </c>
      <c r="E17" s="92">
        <v>355.92</v>
      </c>
      <c r="F17" s="93">
        <v>1.2</v>
      </c>
      <c r="G17" s="93">
        <v>0.77</v>
      </c>
    </row>
    <row r="18" ht="15" spans="1:7">
      <c r="A18" s="75" t="s">
        <v>561</v>
      </c>
      <c r="B18" s="75" t="s">
        <v>562</v>
      </c>
      <c r="C18" s="92">
        <v>0</v>
      </c>
      <c r="D18" s="92">
        <v>0</v>
      </c>
      <c r="E18" s="92">
        <v>0</v>
      </c>
      <c r="F18" s="93">
        <v>0</v>
      </c>
      <c r="G18" s="93">
        <v>0</v>
      </c>
    </row>
    <row r="19" ht="15" spans="1:7">
      <c r="A19" s="75" t="s">
        <v>563</v>
      </c>
      <c r="B19" s="75" t="s">
        <v>564</v>
      </c>
      <c r="C19" s="92">
        <v>165.89</v>
      </c>
      <c r="D19" s="92">
        <v>395</v>
      </c>
      <c r="E19" s="92">
        <v>181.57</v>
      </c>
      <c r="F19" s="93">
        <v>1.09</v>
      </c>
      <c r="G19" s="93">
        <v>0.46</v>
      </c>
    </row>
    <row r="20" ht="15" spans="1:7">
      <c r="A20" s="75" t="s">
        <v>565</v>
      </c>
      <c r="B20" s="75" t="s">
        <v>566</v>
      </c>
      <c r="C20" s="92">
        <v>0</v>
      </c>
      <c r="D20" s="92">
        <v>0</v>
      </c>
      <c r="E20" s="92">
        <v>1.91</v>
      </c>
      <c r="F20" s="93">
        <v>0</v>
      </c>
      <c r="G20" s="93">
        <v>0</v>
      </c>
    </row>
    <row r="21" ht="15" spans="1:7">
      <c r="A21" s="75" t="s">
        <v>567</v>
      </c>
      <c r="B21" s="75" t="s">
        <v>568</v>
      </c>
      <c r="C21" s="92">
        <v>136.51</v>
      </c>
      <c r="D21" s="92">
        <v>145</v>
      </c>
      <c r="E21" s="92">
        <v>133.69</v>
      </c>
      <c r="F21" s="93">
        <v>0.98</v>
      </c>
      <c r="G21" s="93">
        <v>0.92</v>
      </c>
    </row>
    <row r="22" ht="15" spans="1:7">
      <c r="A22" s="75" t="s">
        <v>569</v>
      </c>
      <c r="B22" s="75" t="s">
        <v>570</v>
      </c>
      <c r="C22" s="92">
        <v>46.92</v>
      </c>
      <c r="D22" s="92">
        <v>82</v>
      </c>
      <c r="E22" s="92">
        <v>55.99</v>
      </c>
      <c r="F22" s="93">
        <v>1.19</v>
      </c>
      <c r="G22" s="93">
        <v>0.68</v>
      </c>
    </row>
    <row r="23" ht="15" spans="1:7">
      <c r="A23" s="75" t="s">
        <v>571</v>
      </c>
      <c r="B23" s="75" t="s">
        <v>572</v>
      </c>
      <c r="C23" s="92">
        <v>378.27</v>
      </c>
      <c r="D23" s="92">
        <v>610</v>
      </c>
      <c r="E23" s="92">
        <v>916.04</v>
      </c>
      <c r="F23" s="93">
        <v>2.42</v>
      </c>
      <c r="G23" s="93">
        <v>1.5</v>
      </c>
    </row>
    <row r="24" ht="27" spans="1:7">
      <c r="A24" s="75" t="s">
        <v>573</v>
      </c>
      <c r="B24" s="75" t="s">
        <v>574</v>
      </c>
      <c r="C24" s="92">
        <v>1715.66</v>
      </c>
      <c r="D24" s="92">
        <v>1553</v>
      </c>
      <c r="E24" s="92">
        <v>1394.87</v>
      </c>
      <c r="F24" s="93">
        <v>0.81</v>
      </c>
      <c r="G24" s="93">
        <v>0.9</v>
      </c>
    </row>
    <row r="25" ht="15" spans="1:7">
      <c r="A25" s="75" t="s">
        <v>575</v>
      </c>
      <c r="B25" s="75" t="s">
        <v>576</v>
      </c>
      <c r="C25" s="92">
        <v>3009.99</v>
      </c>
      <c r="D25" s="92">
        <v>2934</v>
      </c>
      <c r="E25" s="92">
        <v>851.36</v>
      </c>
      <c r="F25" s="93">
        <v>0.28</v>
      </c>
      <c r="G25" s="93">
        <v>0.29</v>
      </c>
    </row>
    <row r="26" ht="15" spans="1:7">
      <c r="A26" s="75" t="s">
        <v>577</v>
      </c>
      <c r="B26" s="75" t="s">
        <v>578</v>
      </c>
      <c r="C26" s="92">
        <v>570.47</v>
      </c>
      <c r="D26" s="92">
        <v>900</v>
      </c>
      <c r="E26" s="92">
        <v>689.47</v>
      </c>
      <c r="F26" s="93">
        <v>1.21</v>
      </c>
      <c r="G26" s="93">
        <v>0.77</v>
      </c>
    </row>
    <row r="27" ht="15" spans="1:7">
      <c r="A27" s="75" t="s">
        <v>579</v>
      </c>
      <c r="B27" s="75" t="s">
        <v>580</v>
      </c>
      <c r="C27" s="92">
        <v>180.47</v>
      </c>
      <c r="D27" s="92">
        <v>206</v>
      </c>
      <c r="E27" s="92">
        <v>171</v>
      </c>
      <c r="F27" s="93">
        <v>0.95</v>
      </c>
      <c r="G27" s="93">
        <v>0.83</v>
      </c>
    </row>
    <row r="28" ht="15" spans="1:7">
      <c r="A28" s="75" t="s">
        <v>581</v>
      </c>
      <c r="B28" s="75" t="s">
        <v>582</v>
      </c>
      <c r="C28" s="92">
        <v>0</v>
      </c>
      <c r="D28" s="92">
        <v>0</v>
      </c>
      <c r="E28" s="92">
        <v>0</v>
      </c>
      <c r="F28" s="93">
        <v>0</v>
      </c>
      <c r="G28" s="93">
        <v>0</v>
      </c>
    </row>
    <row r="29" ht="15" spans="1:7">
      <c r="A29" s="75" t="s">
        <v>583</v>
      </c>
      <c r="B29" s="75" t="s">
        <v>584</v>
      </c>
      <c r="C29" s="92">
        <v>0</v>
      </c>
      <c r="D29" s="92">
        <v>30</v>
      </c>
      <c r="E29" s="92">
        <v>0</v>
      </c>
      <c r="F29" s="93">
        <v>0</v>
      </c>
      <c r="G29" s="93">
        <v>0</v>
      </c>
    </row>
    <row r="30" ht="15" spans="1:7">
      <c r="A30" s="75" t="s">
        <v>585</v>
      </c>
      <c r="B30" s="75" t="s">
        <v>586</v>
      </c>
      <c r="C30" s="92">
        <v>0</v>
      </c>
      <c r="D30" s="92">
        <v>0</v>
      </c>
      <c r="E30" s="92">
        <v>0</v>
      </c>
      <c r="F30" s="93">
        <v>0</v>
      </c>
      <c r="G30" s="93">
        <v>0</v>
      </c>
    </row>
    <row r="31" ht="15" spans="1:7">
      <c r="A31" s="75" t="s">
        <v>587</v>
      </c>
      <c r="B31" s="75" t="s">
        <v>588</v>
      </c>
      <c r="C31" s="92">
        <v>1855.93</v>
      </c>
      <c r="D31" s="92">
        <v>1877</v>
      </c>
      <c r="E31" s="92">
        <v>1899.54</v>
      </c>
      <c r="F31" s="93">
        <v>1.02</v>
      </c>
      <c r="G31" s="93">
        <v>1.01</v>
      </c>
    </row>
    <row r="32" ht="15" spans="1:7">
      <c r="A32" s="94" t="s">
        <v>589</v>
      </c>
      <c r="B32" s="95" t="s">
        <v>590</v>
      </c>
      <c r="C32" s="92">
        <v>0</v>
      </c>
      <c r="D32" s="92">
        <v>0</v>
      </c>
      <c r="E32" s="92">
        <v>0</v>
      </c>
      <c r="F32" s="93">
        <v>0</v>
      </c>
      <c r="G32" s="93">
        <v>0</v>
      </c>
    </row>
    <row r="33" ht="15" spans="1:7">
      <c r="A33" s="94" t="s">
        <v>591</v>
      </c>
      <c r="B33" s="95" t="s">
        <v>592</v>
      </c>
      <c r="C33" s="92">
        <v>0</v>
      </c>
      <c r="D33" s="92">
        <v>0</v>
      </c>
      <c r="E33" s="92">
        <v>2860</v>
      </c>
      <c r="F33" s="93">
        <v>0</v>
      </c>
      <c r="G33" s="93">
        <v>0</v>
      </c>
    </row>
    <row r="34" ht="15" spans="1:7">
      <c r="A34" s="75" t="s">
        <v>593</v>
      </c>
      <c r="B34" s="75" t="s">
        <v>594</v>
      </c>
      <c r="C34" s="92">
        <v>0</v>
      </c>
      <c r="D34" s="92">
        <v>0</v>
      </c>
      <c r="E34" s="92">
        <v>0</v>
      </c>
      <c r="F34" s="93">
        <v>0</v>
      </c>
      <c r="G34" s="93">
        <v>0</v>
      </c>
    </row>
    <row r="35" ht="15" spans="1:7">
      <c r="A35" s="75" t="s">
        <v>595</v>
      </c>
      <c r="B35" s="75" t="s">
        <v>596</v>
      </c>
      <c r="C35" s="92">
        <v>0</v>
      </c>
      <c r="D35" s="92">
        <v>0</v>
      </c>
      <c r="E35" s="92">
        <v>0</v>
      </c>
      <c r="F35" s="93">
        <v>0</v>
      </c>
      <c r="G35" s="93">
        <v>0</v>
      </c>
    </row>
    <row r="36" ht="15" spans="1:7">
      <c r="A36" s="75" t="s">
        <v>597</v>
      </c>
      <c r="B36" s="75" t="s">
        <v>598</v>
      </c>
      <c r="C36" s="92">
        <v>0</v>
      </c>
      <c r="D36" s="92">
        <v>0</v>
      </c>
      <c r="E36" s="92">
        <v>0</v>
      </c>
      <c r="F36" s="93">
        <v>0</v>
      </c>
      <c r="G36" s="93">
        <v>0</v>
      </c>
    </row>
    <row r="37" ht="15" spans="1:7">
      <c r="A37" s="75" t="s">
        <v>599</v>
      </c>
      <c r="B37" s="75" t="s">
        <v>600</v>
      </c>
      <c r="C37" s="92">
        <v>0</v>
      </c>
      <c r="D37" s="92">
        <v>0</v>
      </c>
      <c r="E37" s="92">
        <v>0</v>
      </c>
      <c r="F37" s="93">
        <v>0</v>
      </c>
      <c r="G37" s="93">
        <v>0</v>
      </c>
    </row>
    <row r="38" ht="15" spans="1:7">
      <c r="A38" s="75" t="s">
        <v>601</v>
      </c>
      <c r="B38" s="75" t="s">
        <v>602</v>
      </c>
      <c r="C38" s="92">
        <v>0</v>
      </c>
      <c r="D38" s="92">
        <v>0</v>
      </c>
      <c r="E38" s="92">
        <v>0</v>
      </c>
      <c r="F38" s="93">
        <v>0</v>
      </c>
      <c r="G38" s="93">
        <v>0</v>
      </c>
    </row>
    <row r="39" ht="15" spans="1:7">
      <c r="A39" s="75" t="s">
        <v>603</v>
      </c>
      <c r="B39" s="75" t="s">
        <v>604</v>
      </c>
      <c r="C39" s="92">
        <v>0</v>
      </c>
      <c r="D39" s="92">
        <v>0</v>
      </c>
      <c r="E39" s="92">
        <v>0</v>
      </c>
      <c r="F39" s="93">
        <v>0</v>
      </c>
      <c r="G39" s="93">
        <v>0</v>
      </c>
    </row>
    <row r="40" ht="15" spans="1:7">
      <c r="A40" s="75" t="s">
        <v>605</v>
      </c>
      <c r="B40" s="75" t="s">
        <v>606</v>
      </c>
      <c r="C40" s="92">
        <v>0</v>
      </c>
      <c r="D40" s="92">
        <v>0</v>
      </c>
      <c r="E40" s="92">
        <v>0</v>
      </c>
      <c r="F40" s="93">
        <v>0</v>
      </c>
      <c r="G40" s="93">
        <v>0</v>
      </c>
    </row>
    <row r="41" ht="15" spans="1:7">
      <c r="A41" s="75" t="s">
        <v>607</v>
      </c>
      <c r="B41" s="75" t="s">
        <v>608</v>
      </c>
      <c r="C41" s="92">
        <v>0</v>
      </c>
      <c r="D41" s="92">
        <v>0</v>
      </c>
      <c r="E41" s="92">
        <v>0</v>
      </c>
      <c r="F41" s="93">
        <v>0</v>
      </c>
      <c r="G41" s="93">
        <v>0</v>
      </c>
    </row>
    <row r="42" ht="15" spans="1:7">
      <c r="A42" s="75" t="s">
        <v>609</v>
      </c>
      <c r="B42" s="75" t="s">
        <v>610</v>
      </c>
      <c r="C42" s="92">
        <v>0</v>
      </c>
      <c r="D42" s="92">
        <v>0</v>
      </c>
      <c r="E42" s="92">
        <v>0</v>
      </c>
      <c r="F42" s="93">
        <v>0</v>
      </c>
      <c r="G42" s="93">
        <v>0</v>
      </c>
    </row>
    <row r="43" ht="15" spans="1:7">
      <c r="A43" s="75" t="s">
        <v>611</v>
      </c>
      <c r="B43" s="75" t="s">
        <v>612</v>
      </c>
      <c r="C43" s="92">
        <v>0</v>
      </c>
      <c r="D43" s="92">
        <v>0</v>
      </c>
      <c r="E43" s="92">
        <v>0</v>
      </c>
      <c r="F43" s="93">
        <v>0</v>
      </c>
      <c r="G43" s="93">
        <v>0</v>
      </c>
    </row>
    <row r="44" ht="15" spans="1:7">
      <c r="A44" s="75" t="s">
        <v>613</v>
      </c>
      <c r="B44" s="75" t="s">
        <v>614</v>
      </c>
      <c r="C44" s="92">
        <v>0</v>
      </c>
      <c r="D44" s="92">
        <v>0</v>
      </c>
      <c r="E44" s="92">
        <v>0</v>
      </c>
      <c r="F44" s="93">
        <v>0</v>
      </c>
      <c r="G44" s="93">
        <v>0</v>
      </c>
    </row>
    <row r="45" ht="15" spans="1:7">
      <c r="A45" s="75" t="s">
        <v>615</v>
      </c>
      <c r="B45" s="75" t="s">
        <v>355</v>
      </c>
      <c r="C45" s="92">
        <v>0.01</v>
      </c>
      <c r="D45" s="92">
        <v>145</v>
      </c>
      <c r="E45" s="92">
        <v>0</v>
      </c>
      <c r="F45" s="93">
        <v>0</v>
      </c>
      <c r="G45" s="93">
        <v>0</v>
      </c>
    </row>
    <row r="46" ht="15" spans="1:7">
      <c r="A46" s="75" t="s">
        <v>616</v>
      </c>
      <c r="B46" s="75" t="s">
        <v>617</v>
      </c>
      <c r="C46" s="92">
        <v>0</v>
      </c>
      <c r="D46" s="92">
        <v>0</v>
      </c>
      <c r="E46" s="92">
        <v>0</v>
      </c>
      <c r="F46" s="93">
        <v>0</v>
      </c>
      <c r="G46" s="93">
        <v>0</v>
      </c>
    </row>
    <row r="47" ht="15" spans="1:7">
      <c r="A47" s="75" t="s">
        <v>618</v>
      </c>
      <c r="B47" s="75" t="s">
        <v>619</v>
      </c>
      <c r="C47" s="92">
        <v>0</v>
      </c>
      <c r="D47" s="92">
        <v>0</v>
      </c>
      <c r="E47" s="92">
        <v>0</v>
      </c>
      <c r="F47" s="93">
        <v>0</v>
      </c>
      <c r="G47" s="93">
        <v>0</v>
      </c>
    </row>
    <row r="48" ht="15" spans="1:7">
      <c r="A48" s="75" t="s">
        <v>620</v>
      </c>
      <c r="B48" s="75" t="s">
        <v>621</v>
      </c>
      <c r="C48" s="92">
        <v>0</v>
      </c>
      <c r="D48" s="92">
        <v>0</v>
      </c>
      <c r="E48" s="92">
        <v>0</v>
      </c>
      <c r="F48" s="93">
        <v>0</v>
      </c>
      <c r="G48" s="93">
        <v>0</v>
      </c>
    </row>
    <row r="49" ht="15" spans="1:7">
      <c r="A49" s="75" t="s">
        <v>622</v>
      </c>
      <c r="B49" s="75" t="s">
        <v>623</v>
      </c>
      <c r="C49" s="92">
        <v>0</v>
      </c>
      <c r="D49" s="92">
        <v>145</v>
      </c>
      <c r="E49" s="92">
        <v>0</v>
      </c>
      <c r="F49" s="93">
        <v>0</v>
      </c>
      <c r="G49" s="93">
        <v>0</v>
      </c>
    </row>
    <row r="50" ht="15" spans="1:7">
      <c r="A50" s="75" t="s">
        <v>624</v>
      </c>
      <c r="B50" s="75" t="s">
        <v>625</v>
      </c>
      <c r="C50" s="92">
        <v>0.01</v>
      </c>
      <c r="D50" s="92">
        <v>0</v>
      </c>
      <c r="E50" s="92">
        <v>0</v>
      </c>
      <c r="F50" s="93">
        <v>0</v>
      </c>
      <c r="G50" s="93">
        <v>0</v>
      </c>
    </row>
    <row r="51" ht="15" spans="1:7">
      <c r="A51" s="75" t="s">
        <v>72</v>
      </c>
      <c r="B51" s="75" t="s">
        <v>358</v>
      </c>
      <c r="C51" s="92">
        <v>6424.68</v>
      </c>
      <c r="D51" s="92">
        <v>11476</v>
      </c>
      <c r="E51" s="92">
        <v>8888.17</v>
      </c>
      <c r="F51" s="93">
        <v>1.38</v>
      </c>
      <c r="G51" s="93">
        <v>0.77</v>
      </c>
    </row>
    <row r="52" ht="15" spans="1:7">
      <c r="A52" s="75" t="s">
        <v>626</v>
      </c>
      <c r="B52" s="75" t="s">
        <v>627</v>
      </c>
      <c r="C52" s="92">
        <v>0</v>
      </c>
      <c r="D52" s="92">
        <v>0</v>
      </c>
      <c r="E52" s="92">
        <v>0</v>
      </c>
      <c r="F52" s="93">
        <v>0</v>
      </c>
      <c r="G52" s="93">
        <v>0</v>
      </c>
    </row>
    <row r="53" ht="15" spans="1:7">
      <c r="A53" s="75" t="s">
        <v>628</v>
      </c>
      <c r="B53" s="75" t="s">
        <v>629</v>
      </c>
      <c r="C53" s="92">
        <v>5734.56</v>
      </c>
      <c r="D53" s="92">
        <v>10285</v>
      </c>
      <c r="E53" s="92">
        <v>7987.77</v>
      </c>
      <c r="F53" s="93">
        <v>1.39</v>
      </c>
      <c r="G53" s="93">
        <v>0.78</v>
      </c>
    </row>
    <row r="54" ht="15" spans="1:7">
      <c r="A54" s="75" t="s">
        <v>630</v>
      </c>
      <c r="B54" s="75" t="s">
        <v>631</v>
      </c>
      <c r="C54" s="92">
        <v>0</v>
      </c>
      <c r="D54" s="92">
        <v>0</v>
      </c>
      <c r="E54" s="92">
        <v>0</v>
      </c>
      <c r="F54" s="93">
        <v>0</v>
      </c>
      <c r="G54" s="93">
        <v>0</v>
      </c>
    </row>
    <row r="55" ht="15" spans="1:7">
      <c r="A55" s="75" t="s">
        <v>632</v>
      </c>
      <c r="B55" s="75" t="s">
        <v>633</v>
      </c>
      <c r="C55" s="92">
        <v>0</v>
      </c>
      <c r="D55" s="92">
        <v>54</v>
      </c>
      <c r="E55" s="92">
        <v>0</v>
      </c>
      <c r="F55" s="93">
        <v>0</v>
      </c>
      <c r="G55" s="93">
        <v>0</v>
      </c>
    </row>
    <row r="56" ht="15" spans="1:7">
      <c r="A56" s="75" t="s">
        <v>634</v>
      </c>
      <c r="B56" s="75" t="s">
        <v>635</v>
      </c>
      <c r="C56" s="92">
        <v>0</v>
      </c>
      <c r="D56" s="92">
        <v>110</v>
      </c>
      <c r="E56" s="92">
        <v>0</v>
      </c>
      <c r="F56" s="93">
        <v>0</v>
      </c>
      <c r="G56" s="93">
        <v>0</v>
      </c>
    </row>
    <row r="57" ht="15" spans="1:7">
      <c r="A57" s="75" t="s">
        <v>636</v>
      </c>
      <c r="B57" s="75" t="s">
        <v>637</v>
      </c>
      <c r="C57" s="92">
        <v>690.12</v>
      </c>
      <c r="D57" s="92">
        <v>1027</v>
      </c>
      <c r="E57" s="92">
        <v>900.4</v>
      </c>
      <c r="F57" s="93">
        <v>1.3</v>
      </c>
      <c r="G57" s="93">
        <v>0.88</v>
      </c>
    </row>
    <row r="58" ht="15" spans="1:7">
      <c r="A58" s="75" t="s">
        <v>638</v>
      </c>
      <c r="B58" s="75" t="s">
        <v>639</v>
      </c>
      <c r="C58" s="92">
        <v>0</v>
      </c>
      <c r="D58" s="92">
        <v>0</v>
      </c>
      <c r="E58" s="92">
        <v>0</v>
      </c>
      <c r="F58" s="93">
        <v>0</v>
      </c>
      <c r="G58" s="93">
        <v>0</v>
      </c>
    </row>
    <row r="59" ht="15" spans="1:7">
      <c r="A59" s="75" t="s">
        <v>640</v>
      </c>
      <c r="B59" s="75" t="s">
        <v>641</v>
      </c>
      <c r="C59" s="92">
        <v>0</v>
      </c>
      <c r="D59" s="92">
        <v>0</v>
      </c>
      <c r="E59" s="92">
        <v>0</v>
      </c>
      <c r="F59" s="93">
        <v>0</v>
      </c>
      <c r="G59" s="93">
        <v>0</v>
      </c>
    </row>
    <row r="60" ht="15" spans="1:7">
      <c r="A60" s="75" t="s">
        <v>642</v>
      </c>
      <c r="B60" s="75" t="s">
        <v>643</v>
      </c>
      <c r="C60" s="92">
        <v>0</v>
      </c>
      <c r="D60" s="92">
        <v>0</v>
      </c>
      <c r="E60" s="92">
        <v>0</v>
      </c>
      <c r="F60" s="93">
        <v>0</v>
      </c>
      <c r="G60" s="93">
        <v>0</v>
      </c>
    </row>
    <row r="61" ht="15" spans="1:7">
      <c r="A61" s="75" t="s">
        <v>644</v>
      </c>
      <c r="B61" s="75" t="s">
        <v>645</v>
      </c>
      <c r="C61" s="92">
        <v>0</v>
      </c>
      <c r="D61" s="92">
        <v>0</v>
      </c>
      <c r="E61" s="92">
        <v>0</v>
      </c>
      <c r="F61" s="93">
        <v>0</v>
      </c>
      <c r="G61" s="93">
        <v>0</v>
      </c>
    </row>
    <row r="62" ht="15" spans="1:7">
      <c r="A62" s="75" t="s">
        <v>646</v>
      </c>
      <c r="B62" s="75" t="s">
        <v>647</v>
      </c>
      <c r="C62" s="92">
        <v>0</v>
      </c>
      <c r="D62" s="92">
        <v>0</v>
      </c>
      <c r="E62" s="92">
        <v>0</v>
      </c>
      <c r="F62" s="93">
        <v>0</v>
      </c>
      <c r="G62" s="93">
        <v>0</v>
      </c>
    </row>
    <row r="63" ht="15" spans="1:7">
      <c r="A63" s="75" t="s">
        <v>80</v>
      </c>
      <c r="B63" s="75" t="s">
        <v>362</v>
      </c>
      <c r="C63" s="92">
        <v>69735.46</v>
      </c>
      <c r="D63" s="92">
        <v>123933</v>
      </c>
      <c r="E63" s="92">
        <v>117780.28</v>
      </c>
      <c r="F63" s="93">
        <v>1.69</v>
      </c>
      <c r="G63" s="93">
        <v>0.95</v>
      </c>
    </row>
    <row r="64" ht="15" spans="1:7">
      <c r="A64" s="75" t="s">
        <v>648</v>
      </c>
      <c r="B64" s="75" t="s">
        <v>649</v>
      </c>
      <c r="C64" s="92">
        <v>727.89</v>
      </c>
      <c r="D64" s="92">
        <v>1815</v>
      </c>
      <c r="E64" s="92">
        <v>838.84</v>
      </c>
      <c r="F64" s="93">
        <v>1.15</v>
      </c>
      <c r="G64" s="93">
        <v>0.46</v>
      </c>
    </row>
    <row r="65" ht="15" spans="1:7">
      <c r="A65" s="75" t="s">
        <v>650</v>
      </c>
      <c r="B65" s="75" t="s">
        <v>651</v>
      </c>
      <c r="C65" s="92">
        <v>61186.77</v>
      </c>
      <c r="D65" s="92">
        <v>112128</v>
      </c>
      <c r="E65" s="92">
        <v>95258.14</v>
      </c>
      <c r="F65" s="93">
        <v>1.56</v>
      </c>
      <c r="G65" s="93">
        <v>0.85</v>
      </c>
    </row>
    <row r="66" ht="15" spans="1:7">
      <c r="A66" s="75" t="s">
        <v>652</v>
      </c>
      <c r="B66" s="75" t="s">
        <v>653</v>
      </c>
      <c r="C66" s="92">
        <v>1364.89</v>
      </c>
      <c r="D66" s="92">
        <v>3181</v>
      </c>
      <c r="E66" s="92">
        <v>4767.2</v>
      </c>
      <c r="F66" s="93">
        <v>3.49</v>
      </c>
      <c r="G66" s="93">
        <v>1.5</v>
      </c>
    </row>
    <row r="67" ht="15" spans="1:7">
      <c r="A67" s="75" t="s">
        <v>654</v>
      </c>
      <c r="B67" s="75" t="s">
        <v>655</v>
      </c>
      <c r="C67" s="92">
        <v>0</v>
      </c>
      <c r="D67" s="92">
        <v>0</v>
      </c>
      <c r="E67" s="92">
        <v>0</v>
      </c>
      <c r="F67" s="93">
        <v>0</v>
      </c>
      <c r="G67" s="93">
        <v>0</v>
      </c>
    </row>
    <row r="68" ht="15" spans="1:7">
      <c r="A68" s="75" t="s">
        <v>656</v>
      </c>
      <c r="B68" s="75" t="s">
        <v>657</v>
      </c>
      <c r="C68" s="92">
        <v>0</v>
      </c>
      <c r="D68" s="92">
        <v>0</v>
      </c>
      <c r="E68" s="92">
        <v>0</v>
      </c>
      <c r="F68" s="93">
        <v>0</v>
      </c>
      <c r="G68" s="93">
        <v>0</v>
      </c>
    </row>
    <row r="69" ht="15" spans="1:7">
      <c r="A69" s="75" t="s">
        <v>658</v>
      </c>
      <c r="B69" s="75" t="s">
        <v>659</v>
      </c>
      <c r="C69" s="92">
        <v>0</v>
      </c>
      <c r="D69" s="92">
        <v>0</v>
      </c>
      <c r="E69" s="92">
        <v>0</v>
      </c>
      <c r="F69" s="93">
        <v>0</v>
      </c>
      <c r="G69" s="93">
        <v>0</v>
      </c>
    </row>
    <row r="70" ht="15" spans="1:7">
      <c r="A70" s="75" t="s">
        <v>660</v>
      </c>
      <c r="B70" s="75" t="s">
        <v>661</v>
      </c>
      <c r="C70" s="92">
        <v>651.72</v>
      </c>
      <c r="D70" s="92">
        <v>863</v>
      </c>
      <c r="E70" s="92">
        <v>608.8</v>
      </c>
      <c r="F70" s="93">
        <v>0.93</v>
      </c>
      <c r="G70" s="93">
        <v>0.71</v>
      </c>
    </row>
    <row r="71" ht="15" spans="1:7">
      <c r="A71" s="75" t="s">
        <v>662</v>
      </c>
      <c r="B71" s="75" t="s">
        <v>663</v>
      </c>
      <c r="C71" s="92">
        <v>315.61</v>
      </c>
      <c r="D71" s="92">
        <v>413</v>
      </c>
      <c r="E71" s="92">
        <v>253.36</v>
      </c>
      <c r="F71" s="93">
        <v>0.8</v>
      </c>
      <c r="G71" s="93">
        <v>0.61</v>
      </c>
    </row>
    <row r="72" ht="15" spans="1:7">
      <c r="A72" s="75" t="s">
        <v>664</v>
      </c>
      <c r="B72" s="75" t="s">
        <v>665</v>
      </c>
      <c r="C72" s="92">
        <v>5484.31</v>
      </c>
      <c r="D72" s="92">
        <v>5455</v>
      </c>
      <c r="E72" s="92">
        <v>14299.13</v>
      </c>
      <c r="F72" s="93">
        <v>2.61</v>
      </c>
      <c r="G72" s="93">
        <v>2.62</v>
      </c>
    </row>
    <row r="73" ht="15" spans="1:7">
      <c r="A73" s="75" t="s">
        <v>666</v>
      </c>
      <c r="B73" s="75" t="s">
        <v>667</v>
      </c>
      <c r="C73" s="92">
        <v>4.27</v>
      </c>
      <c r="D73" s="92">
        <v>78</v>
      </c>
      <c r="E73" s="92">
        <v>1754.81</v>
      </c>
      <c r="F73" s="93">
        <v>410.96</v>
      </c>
      <c r="G73" s="93">
        <v>22.5</v>
      </c>
    </row>
    <row r="74" ht="15" spans="1:7">
      <c r="A74" s="75" t="s">
        <v>89</v>
      </c>
      <c r="B74" s="75" t="s">
        <v>375</v>
      </c>
      <c r="C74" s="92">
        <v>266.66</v>
      </c>
      <c r="D74" s="92">
        <v>18614</v>
      </c>
      <c r="E74" s="92">
        <v>299.74</v>
      </c>
      <c r="F74" s="93">
        <v>1.12</v>
      </c>
      <c r="G74" s="93">
        <v>0.02</v>
      </c>
    </row>
    <row r="75" ht="15" spans="1:7">
      <c r="A75" s="75" t="s">
        <v>668</v>
      </c>
      <c r="B75" s="75" t="s">
        <v>669</v>
      </c>
      <c r="C75" s="92">
        <v>137.36</v>
      </c>
      <c r="D75" s="92">
        <v>138</v>
      </c>
      <c r="E75" s="92">
        <v>139.7</v>
      </c>
      <c r="F75" s="93">
        <v>1.02</v>
      </c>
      <c r="G75" s="93">
        <v>1.01</v>
      </c>
    </row>
    <row r="76" ht="15" spans="1:7">
      <c r="A76" s="75" t="s">
        <v>670</v>
      </c>
      <c r="B76" s="75" t="s">
        <v>671</v>
      </c>
      <c r="C76" s="92">
        <v>0</v>
      </c>
      <c r="D76" s="92">
        <v>0</v>
      </c>
      <c r="E76" s="92">
        <v>0</v>
      </c>
      <c r="F76" s="93">
        <v>0</v>
      </c>
      <c r="G76" s="93">
        <v>0</v>
      </c>
    </row>
    <row r="77" ht="15" spans="1:7">
      <c r="A77" s="75" t="s">
        <v>672</v>
      </c>
      <c r="B77" s="75" t="s">
        <v>673</v>
      </c>
      <c r="C77" s="92">
        <v>0</v>
      </c>
      <c r="D77" s="92">
        <v>0</v>
      </c>
      <c r="E77" s="92">
        <v>0</v>
      </c>
      <c r="F77" s="93">
        <v>0</v>
      </c>
      <c r="G77" s="93">
        <v>0</v>
      </c>
    </row>
    <row r="78" ht="15" spans="1:7">
      <c r="A78" s="75" t="s">
        <v>674</v>
      </c>
      <c r="B78" s="75" t="s">
        <v>675</v>
      </c>
      <c r="C78" s="92">
        <v>0</v>
      </c>
      <c r="D78" s="92">
        <v>0</v>
      </c>
      <c r="E78" s="92">
        <v>0</v>
      </c>
      <c r="F78" s="93">
        <v>0</v>
      </c>
      <c r="G78" s="93">
        <v>0</v>
      </c>
    </row>
    <row r="79" ht="15" spans="1:7">
      <c r="A79" s="75" t="s">
        <v>676</v>
      </c>
      <c r="B79" s="75" t="s">
        <v>677</v>
      </c>
      <c r="C79" s="92">
        <v>0</v>
      </c>
      <c r="D79" s="92">
        <v>0</v>
      </c>
      <c r="E79" s="92">
        <v>0</v>
      </c>
      <c r="F79" s="93">
        <v>0</v>
      </c>
      <c r="G79" s="93">
        <v>0</v>
      </c>
    </row>
    <row r="80" ht="15" spans="1:7">
      <c r="A80" s="75" t="s">
        <v>678</v>
      </c>
      <c r="B80" s="75" t="s">
        <v>679</v>
      </c>
      <c r="C80" s="92">
        <v>0</v>
      </c>
      <c r="D80" s="92">
        <v>0</v>
      </c>
      <c r="E80" s="92">
        <v>0</v>
      </c>
      <c r="F80" s="93">
        <v>0</v>
      </c>
      <c r="G80" s="93">
        <v>0</v>
      </c>
    </row>
    <row r="81" ht="15" spans="1:7">
      <c r="A81" s="75" t="s">
        <v>680</v>
      </c>
      <c r="B81" s="75" t="s">
        <v>681</v>
      </c>
      <c r="C81" s="92">
        <v>129.3</v>
      </c>
      <c r="D81" s="92">
        <v>196</v>
      </c>
      <c r="E81" s="92">
        <v>160.04</v>
      </c>
      <c r="F81" s="93">
        <v>1.24</v>
      </c>
      <c r="G81" s="93">
        <v>0.82</v>
      </c>
    </row>
    <row r="82" ht="15" spans="1:7">
      <c r="A82" s="75" t="s">
        <v>682</v>
      </c>
      <c r="B82" s="75" t="s">
        <v>683</v>
      </c>
      <c r="C82" s="92">
        <v>0</v>
      </c>
      <c r="D82" s="92">
        <v>0</v>
      </c>
      <c r="E82" s="92">
        <v>0</v>
      </c>
      <c r="F82" s="93">
        <v>0</v>
      </c>
      <c r="G82" s="93">
        <v>0</v>
      </c>
    </row>
    <row r="83" ht="15" spans="1:7">
      <c r="A83" s="75" t="s">
        <v>684</v>
      </c>
      <c r="B83" s="75" t="s">
        <v>685</v>
      </c>
      <c r="C83" s="92">
        <v>0</v>
      </c>
      <c r="D83" s="92">
        <v>0</v>
      </c>
      <c r="E83" s="92">
        <v>0</v>
      </c>
      <c r="F83" s="93">
        <v>0</v>
      </c>
      <c r="G83" s="93">
        <v>0</v>
      </c>
    </row>
    <row r="84" ht="15" spans="1:7">
      <c r="A84" s="75" t="s">
        <v>686</v>
      </c>
      <c r="B84" s="75" t="s">
        <v>687</v>
      </c>
      <c r="C84" s="92">
        <v>0</v>
      </c>
      <c r="D84" s="92">
        <v>18280</v>
      </c>
      <c r="E84" s="92">
        <v>0</v>
      </c>
      <c r="F84" s="93">
        <v>0</v>
      </c>
      <c r="G84" s="93">
        <v>0</v>
      </c>
    </row>
    <row r="85" ht="15" spans="1:7">
      <c r="A85" s="75" t="s">
        <v>95</v>
      </c>
      <c r="B85" s="75" t="s">
        <v>377</v>
      </c>
      <c r="C85" s="92">
        <v>2016.29</v>
      </c>
      <c r="D85" s="92">
        <v>4031</v>
      </c>
      <c r="E85" s="92">
        <v>2391.96</v>
      </c>
      <c r="F85" s="93">
        <v>1.19</v>
      </c>
      <c r="G85" s="93">
        <v>0.59</v>
      </c>
    </row>
    <row r="86" ht="15" spans="1:7">
      <c r="A86" s="75" t="s">
        <v>688</v>
      </c>
      <c r="B86" s="75" t="s">
        <v>689</v>
      </c>
      <c r="C86" s="92">
        <v>1932.74</v>
      </c>
      <c r="D86" s="92">
        <v>3396</v>
      </c>
      <c r="E86" s="92">
        <v>2298.35</v>
      </c>
      <c r="F86" s="93">
        <v>1.19</v>
      </c>
      <c r="G86" s="93">
        <v>0.68</v>
      </c>
    </row>
    <row r="87" ht="15" spans="1:7">
      <c r="A87" s="75" t="s">
        <v>690</v>
      </c>
      <c r="B87" s="75" t="s">
        <v>691</v>
      </c>
      <c r="C87" s="92">
        <v>75.34</v>
      </c>
      <c r="D87" s="92">
        <v>133</v>
      </c>
      <c r="E87" s="92">
        <v>93.61</v>
      </c>
      <c r="F87" s="93">
        <v>1.24</v>
      </c>
      <c r="G87" s="93">
        <v>0.7</v>
      </c>
    </row>
    <row r="88" ht="15" spans="1:7">
      <c r="A88" s="75" t="s">
        <v>692</v>
      </c>
      <c r="B88" s="75" t="s">
        <v>693</v>
      </c>
      <c r="C88" s="92">
        <v>0</v>
      </c>
      <c r="D88" s="92">
        <v>0</v>
      </c>
      <c r="E88" s="92">
        <v>0</v>
      </c>
      <c r="F88" s="93">
        <v>0</v>
      </c>
      <c r="G88" s="93">
        <v>0</v>
      </c>
    </row>
    <row r="89" ht="15" spans="1:7">
      <c r="A89" s="75" t="s">
        <v>694</v>
      </c>
      <c r="B89" s="75" t="s">
        <v>695</v>
      </c>
      <c r="C89" s="92">
        <v>0</v>
      </c>
      <c r="D89" s="92">
        <v>0</v>
      </c>
      <c r="E89" s="92">
        <v>0</v>
      </c>
      <c r="F89" s="93">
        <v>0</v>
      </c>
      <c r="G89" s="93">
        <v>0</v>
      </c>
    </row>
    <row r="90" ht="15" spans="1:7">
      <c r="A90" s="75" t="s">
        <v>696</v>
      </c>
      <c r="B90" s="75" t="s">
        <v>697</v>
      </c>
      <c r="C90" s="92">
        <v>8.21</v>
      </c>
      <c r="D90" s="92">
        <v>7</v>
      </c>
      <c r="E90" s="92">
        <v>0</v>
      </c>
      <c r="F90" s="93">
        <v>0</v>
      </c>
      <c r="G90" s="93">
        <v>0</v>
      </c>
    </row>
    <row r="91" ht="15" spans="1:7">
      <c r="A91" s="75" t="s">
        <v>698</v>
      </c>
      <c r="B91" s="75" t="s">
        <v>699</v>
      </c>
      <c r="C91" s="92">
        <v>0</v>
      </c>
      <c r="D91" s="92">
        <v>495</v>
      </c>
      <c r="E91" s="92">
        <v>0</v>
      </c>
      <c r="F91" s="93">
        <v>0</v>
      </c>
      <c r="G91" s="93">
        <v>0</v>
      </c>
    </row>
    <row r="92" ht="15" spans="1:7">
      <c r="A92" s="75" t="s">
        <v>103</v>
      </c>
      <c r="B92" s="75" t="s">
        <v>380</v>
      </c>
      <c r="C92" s="92">
        <v>82465.85</v>
      </c>
      <c r="D92" s="92">
        <v>83175</v>
      </c>
      <c r="E92" s="92">
        <v>94048.3</v>
      </c>
      <c r="F92" s="93">
        <v>1.14</v>
      </c>
      <c r="G92" s="93">
        <v>1.13</v>
      </c>
    </row>
    <row r="93" ht="15" spans="1:7">
      <c r="A93" s="75" t="s">
        <v>700</v>
      </c>
      <c r="B93" s="75" t="s">
        <v>701</v>
      </c>
      <c r="C93" s="92">
        <v>2118.38</v>
      </c>
      <c r="D93" s="92">
        <v>3194</v>
      </c>
      <c r="E93" s="92">
        <v>2687.07</v>
      </c>
      <c r="F93" s="93">
        <v>1.27</v>
      </c>
      <c r="G93" s="93">
        <v>0.84</v>
      </c>
    </row>
    <row r="94" ht="15" spans="1:7">
      <c r="A94" s="75" t="s">
        <v>702</v>
      </c>
      <c r="B94" s="75" t="s">
        <v>703</v>
      </c>
      <c r="C94" s="92">
        <v>417.8</v>
      </c>
      <c r="D94" s="92">
        <v>611</v>
      </c>
      <c r="E94" s="92">
        <v>1244.24</v>
      </c>
      <c r="F94" s="93">
        <v>2.98</v>
      </c>
      <c r="G94" s="93">
        <v>2.04</v>
      </c>
    </row>
    <row r="95" ht="15" spans="1:7">
      <c r="A95" s="75" t="s">
        <v>704</v>
      </c>
      <c r="B95" s="75" t="s">
        <v>705</v>
      </c>
      <c r="C95" s="92">
        <v>51754.57</v>
      </c>
      <c r="D95" s="92">
        <v>52119</v>
      </c>
      <c r="E95" s="92">
        <v>54651.34</v>
      </c>
      <c r="F95" s="93">
        <v>1.06</v>
      </c>
      <c r="G95" s="93">
        <v>1.05</v>
      </c>
    </row>
    <row r="96" ht="15" spans="1:7">
      <c r="A96" s="75" t="s">
        <v>706</v>
      </c>
      <c r="B96" s="75" t="s">
        <v>707</v>
      </c>
      <c r="C96" s="92">
        <v>0</v>
      </c>
      <c r="D96" s="92">
        <v>289</v>
      </c>
      <c r="E96" s="92">
        <v>269.28</v>
      </c>
      <c r="F96" s="93">
        <v>0</v>
      </c>
      <c r="G96" s="93">
        <v>0.93</v>
      </c>
    </row>
    <row r="97" ht="15" spans="1:7">
      <c r="A97" s="75" t="s">
        <v>708</v>
      </c>
      <c r="B97" s="75" t="s">
        <v>709</v>
      </c>
      <c r="C97" s="92">
        <v>2906</v>
      </c>
      <c r="D97" s="92">
        <v>2956</v>
      </c>
      <c r="E97" s="92">
        <v>15984.36</v>
      </c>
      <c r="F97" s="93">
        <v>5.5</v>
      </c>
      <c r="G97" s="93">
        <v>5.41</v>
      </c>
    </row>
    <row r="98" ht="15" spans="1:7">
      <c r="A98" s="75" t="s">
        <v>710</v>
      </c>
      <c r="B98" s="75" t="s">
        <v>711</v>
      </c>
      <c r="C98" s="92">
        <v>4361.24</v>
      </c>
      <c r="D98" s="92">
        <v>4732</v>
      </c>
      <c r="E98" s="92">
        <v>5496.32</v>
      </c>
      <c r="F98" s="93">
        <v>1.26</v>
      </c>
      <c r="G98" s="93">
        <v>1.16</v>
      </c>
    </row>
    <row r="99" ht="15" spans="1:7">
      <c r="A99" s="75" t="s">
        <v>712</v>
      </c>
      <c r="B99" s="75" t="s">
        <v>713</v>
      </c>
      <c r="C99" s="92">
        <v>0</v>
      </c>
      <c r="D99" s="92">
        <v>867</v>
      </c>
      <c r="E99" s="92">
        <v>4423.2</v>
      </c>
      <c r="F99" s="93">
        <v>0</v>
      </c>
      <c r="G99" s="93">
        <v>5.1</v>
      </c>
    </row>
    <row r="100" ht="15" spans="1:7">
      <c r="A100" s="75" t="s">
        <v>714</v>
      </c>
      <c r="B100" s="75" t="s">
        <v>715</v>
      </c>
      <c r="C100" s="92">
        <v>1392.5</v>
      </c>
      <c r="D100" s="92">
        <v>1510</v>
      </c>
      <c r="E100" s="92">
        <v>1748.87</v>
      </c>
      <c r="F100" s="93">
        <v>1.26</v>
      </c>
      <c r="G100" s="93">
        <v>1.16</v>
      </c>
    </row>
    <row r="101" ht="15" spans="1:7">
      <c r="A101" s="75" t="s">
        <v>716</v>
      </c>
      <c r="B101" s="75" t="s">
        <v>717</v>
      </c>
      <c r="C101" s="92">
        <v>5149.55</v>
      </c>
      <c r="D101" s="92">
        <v>1297</v>
      </c>
      <c r="E101" s="92">
        <v>1050.85</v>
      </c>
      <c r="F101" s="93">
        <v>0.2</v>
      </c>
      <c r="G101" s="93">
        <v>0.81</v>
      </c>
    </row>
    <row r="102" ht="15" spans="1:7">
      <c r="A102" s="75" t="s">
        <v>718</v>
      </c>
      <c r="B102" s="75" t="s">
        <v>719</v>
      </c>
      <c r="C102" s="92">
        <v>68.18</v>
      </c>
      <c r="D102" s="92">
        <v>79</v>
      </c>
      <c r="E102" s="92">
        <v>80.82</v>
      </c>
      <c r="F102" s="93">
        <v>1.19</v>
      </c>
      <c r="G102" s="93">
        <v>1.02</v>
      </c>
    </row>
    <row r="103" ht="15" spans="1:7">
      <c r="A103" s="75" t="s">
        <v>720</v>
      </c>
      <c r="B103" s="75" t="s">
        <v>721</v>
      </c>
      <c r="C103" s="92">
        <v>3059</v>
      </c>
      <c r="D103" s="92">
        <v>11859</v>
      </c>
      <c r="E103" s="92">
        <v>2123.6</v>
      </c>
      <c r="F103" s="93">
        <v>0.69</v>
      </c>
      <c r="G103" s="93">
        <v>0.18</v>
      </c>
    </row>
    <row r="104" ht="15" spans="1:7">
      <c r="A104" s="75" t="s">
        <v>722</v>
      </c>
      <c r="B104" s="75" t="s">
        <v>723</v>
      </c>
      <c r="C104" s="92">
        <v>64</v>
      </c>
      <c r="D104" s="92">
        <v>211</v>
      </c>
      <c r="E104" s="92">
        <v>216.85</v>
      </c>
      <c r="F104" s="93">
        <v>3.39</v>
      </c>
      <c r="G104" s="93">
        <v>1.03</v>
      </c>
    </row>
    <row r="105" ht="15" spans="1:7">
      <c r="A105" s="75" t="s">
        <v>724</v>
      </c>
      <c r="B105" s="75" t="s">
        <v>725</v>
      </c>
      <c r="C105" s="92">
        <v>10101</v>
      </c>
      <c r="D105" s="92">
        <v>1209</v>
      </c>
      <c r="E105" s="92">
        <v>1564.28</v>
      </c>
      <c r="F105" s="93">
        <v>0.15</v>
      </c>
      <c r="G105" s="93">
        <v>1.29</v>
      </c>
    </row>
    <row r="106" ht="15" spans="1:7">
      <c r="A106" s="75" t="s">
        <v>726</v>
      </c>
      <c r="B106" s="75" t="s">
        <v>727</v>
      </c>
      <c r="C106" s="92">
        <v>0</v>
      </c>
      <c r="D106" s="92">
        <v>0</v>
      </c>
      <c r="E106" s="92">
        <v>0</v>
      </c>
      <c r="F106" s="93">
        <v>0</v>
      </c>
      <c r="G106" s="93">
        <v>0</v>
      </c>
    </row>
    <row r="107" ht="15" spans="1:7">
      <c r="A107" s="75" t="s">
        <v>728</v>
      </c>
      <c r="B107" s="75" t="s">
        <v>729</v>
      </c>
      <c r="C107" s="92">
        <v>65.94</v>
      </c>
      <c r="D107" s="92">
        <v>264</v>
      </c>
      <c r="E107" s="92">
        <v>220.1</v>
      </c>
      <c r="F107" s="93">
        <v>3.34</v>
      </c>
      <c r="G107" s="93">
        <v>0.83</v>
      </c>
    </row>
    <row r="108" ht="15" spans="1:7">
      <c r="A108" s="75" t="s">
        <v>730</v>
      </c>
      <c r="B108" s="75" t="s">
        <v>731</v>
      </c>
      <c r="C108" s="92">
        <v>581.64</v>
      </c>
      <c r="D108" s="92">
        <v>779</v>
      </c>
      <c r="E108" s="92">
        <v>1505.19</v>
      </c>
      <c r="F108" s="93">
        <v>2.59</v>
      </c>
      <c r="G108" s="93">
        <v>1.93</v>
      </c>
    </row>
    <row r="109" ht="15" spans="1:7">
      <c r="A109" s="75" t="s">
        <v>732</v>
      </c>
      <c r="B109" s="75" t="s">
        <v>733</v>
      </c>
      <c r="C109" s="92">
        <v>0</v>
      </c>
      <c r="D109" s="92">
        <v>1</v>
      </c>
      <c r="E109" s="92">
        <v>0</v>
      </c>
      <c r="F109" s="93">
        <v>0</v>
      </c>
      <c r="G109" s="93">
        <v>0</v>
      </c>
    </row>
    <row r="110" ht="15" spans="1:7">
      <c r="A110" s="75" t="s">
        <v>734</v>
      </c>
      <c r="B110" s="75" t="s">
        <v>735</v>
      </c>
      <c r="C110" s="92">
        <v>426.05</v>
      </c>
      <c r="D110" s="92">
        <v>737</v>
      </c>
      <c r="E110" s="92">
        <v>555.11</v>
      </c>
      <c r="F110" s="93">
        <v>1.3</v>
      </c>
      <c r="G110" s="93">
        <v>0.75</v>
      </c>
    </row>
    <row r="111" ht="15" spans="1:7">
      <c r="A111" s="75" t="s">
        <v>736</v>
      </c>
      <c r="B111" s="75" t="s">
        <v>737</v>
      </c>
      <c r="C111" s="92">
        <v>0</v>
      </c>
      <c r="D111" s="92">
        <v>38</v>
      </c>
      <c r="E111" s="92">
        <v>78</v>
      </c>
      <c r="F111" s="93">
        <v>0</v>
      </c>
      <c r="G111" s="93">
        <v>2.05</v>
      </c>
    </row>
    <row r="112" ht="15" spans="1:7">
      <c r="A112" s="75" t="s">
        <v>738</v>
      </c>
      <c r="B112" s="75" t="s">
        <v>739</v>
      </c>
      <c r="C112" s="92">
        <v>0</v>
      </c>
      <c r="D112" s="92">
        <v>423</v>
      </c>
      <c r="E112" s="92">
        <v>148.82</v>
      </c>
      <c r="F112" s="93">
        <v>0</v>
      </c>
      <c r="G112" s="93">
        <v>0.35</v>
      </c>
    </row>
    <row r="113" ht="15" spans="1:7">
      <c r="A113" s="75" t="s">
        <v>124</v>
      </c>
      <c r="B113" s="75" t="s">
        <v>409</v>
      </c>
      <c r="C113" s="92">
        <v>27544.82</v>
      </c>
      <c r="D113" s="92">
        <v>34305</v>
      </c>
      <c r="E113" s="92">
        <v>23856.48</v>
      </c>
      <c r="F113" s="93">
        <v>0.87</v>
      </c>
      <c r="G113" s="93">
        <v>0.7</v>
      </c>
    </row>
    <row r="114" ht="15" spans="1:7">
      <c r="A114" s="75" t="s">
        <v>740</v>
      </c>
      <c r="B114" s="75" t="s">
        <v>741</v>
      </c>
      <c r="C114" s="92">
        <v>1343.21</v>
      </c>
      <c r="D114" s="92">
        <v>806</v>
      </c>
      <c r="E114" s="92">
        <v>1009.2</v>
      </c>
      <c r="F114" s="93">
        <v>0.75</v>
      </c>
      <c r="G114" s="93">
        <v>1.25</v>
      </c>
    </row>
    <row r="115" ht="15" spans="1:7">
      <c r="A115" s="75" t="s">
        <v>742</v>
      </c>
      <c r="B115" s="75" t="s">
        <v>743</v>
      </c>
      <c r="C115" s="92">
        <v>1031.85</v>
      </c>
      <c r="D115" s="92">
        <v>1493</v>
      </c>
      <c r="E115" s="92">
        <v>961.57</v>
      </c>
      <c r="F115" s="93">
        <v>0.93</v>
      </c>
      <c r="G115" s="93">
        <v>0.64</v>
      </c>
    </row>
    <row r="116" ht="15" spans="1:7">
      <c r="A116" s="75" t="s">
        <v>744</v>
      </c>
      <c r="B116" s="75" t="s">
        <v>745</v>
      </c>
      <c r="C116" s="92">
        <v>5234.5</v>
      </c>
      <c r="D116" s="92">
        <v>6151</v>
      </c>
      <c r="E116" s="92">
        <v>4787.06</v>
      </c>
      <c r="F116" s="93">
        <v>0.91</v>
      </c>
      <c r="G116" s="93">
        <v>0.78</v>
      </c>
    </row>
    <row r="117" ht="15" spans="1:7">
      <c r="A117" s="75" t="s">
        <v>746</v>
      </c>
      <c r="B117" s="75" t="s">
        <v>747</v>
      </c>
      <c r="C117" s="92">
        <v>9474.32</v>
      </c>
      <c r="D117" s="92">
        <v>13287</v>
      </c>
      <c r="E117" s="92">
        <v>5155.4</v>
      </c>
      <c r="F117" s="93">
        <v>0.54</v>
      </c>
      <c r="G117" s="93">
        <v>0.39</v>
      </c>
    </row>
    <row r="118" ht="15" spans="1:7">
      <c r="A118" s="75" t="s">
        <v>748</v>
      </c>
      <c r="B118" s="75" t="s">
        <v>749</v>
      </c>
      <c r="C118" s="92">
        <v>0</v>
      </c>
      <c r="D118" s="92">
        <v>41</v>
      </c>
      <c r="E118" s="92">
        <v>0</v>
      </c>
      <c r="F118" s="93">
        <v>0</v>
      </c>
      <c r="G118" s="93">
        <v>0</v>
      </c>
    </row>
    <row r="119" ht="15" spans="1:7">
      <c r="A119" s="75" t="s">
        <v>750</v>
      </c>
      <c r="B119" s="75" t="s">
        <v>751</v>
      </c>
      <c r="C119" s="92">
        <v>1422.96</v>
      </c>
      <c r="D119" s="92">
        <v>2835</v>
      </c>
      <c r="E119" s="92">
        <v>1580.31</v>
      </c>
      <c r="F119" s="93">
        <v>1.11</v>
      </c>
      <c r="G119" s="93">
        <v>0.56</v>
      </c>
    </row>
    <row r="120" ht="15" spans="1:7">
      <c r="A120" s="75" t="s">
        <v>752</v>
      </c>
      <c r="B120" s="75" t="s">
        <v>753</v>
      </c>
      <c r="C120" s="92">
        <v>6219.61</v>
      </c>
      <c r="D120" s="92">
        <v>7614</v>
      </c>
      <c r="E120" s="92">
        <v>6876.97</v>
      </c>
      <c r="F120" s="93">
        <v>1.11</v>
      </c>
      <c r="G120" s="93">
        <v>0.9</v>
      </c>
    </row>
    <row r="121" ht="15" spans="1:7">
      <c r="A121" s="75" t="s">
        <v>754</v>
      </c>
      <c r="B121" s="75" t="s">
        <v>755</v>
      </c>
      <c r="C121" s="92">
        <v>1382.4</v>
      </c>
      <c r="D121" s="92">
        <v>1284</v>
      </c>
      <c r="E121" s="92">
        <v>1447.2</v>
      </c>
      <c r="F121" s="93">
        <v>1.05</v>
      </c>
      <c r="G121" s="93">
        <v>1.13</v>
      </c>
    </row>
    <row r="122" ht="15" spans="1:7">
      <c r="A122" s="75" t="s">
        <v>756</v>
      </c>
      <c r="B122" s="75" t="s">
        <v>757</v>
      </c>
      <c r="C122" s="92">
        <v>1073.38</v>
      </c>
      <c r="D122" s="92">
        <v>97</v>
      </c>
      <c r="E122" s="92">
        <v>1269.86</v>
      </c>
      <c r="F122" s="93">
        <v>1.18</v>
      </c>
      <c r="G122" s="93">
        <v>13.09</v>
      </c>
    </row>
    <row r="123" ht="15" spans="1:7">
      <c r="A123" s="75" t="s">
        <v>758</v>
      </c>
      <c r="B123" s="75" t="s">
        <v>759</v>
      </c>
      <c r="C123" s="92">
        <v>0</v>
      </c>
      <c r="D123" s="92">
        <v>181</v>
      </c>
      <c r="E123" s="92">
        <v>290.54</v>
      </c>
      <c r="F123" s="93">
        <v>0</v>
      </c>
      <c r="G123" s="93">
        <v>1.61</v>
      </c>
    </row>
    <row r="124" ht="15" spans="1:7">
      <c r="A124" s="75" t="s">
        <v>760</v>
      </c>
      <c r="B124" s="75" t="s">
        <v>761</v>
      </c>
      <c r="C124" s="92">
        <v>298.03</v>
      </c>
      <c r="D124" s="92">
        <v>451</v>
      </c>
      <c r="E124" s="92">
        <v>478.37</v>
      </c>
      <c r="F124" s="93">
        <v>1.61</v>
      </c>
      <c r="G124" s="93">
        <v>1.06</v>
      </c>
    </row>
    <row r="125" ht="15" spans="1:7">
      <c r="A125" s="75" t="s">
        <v>762</v>
      </c>
      <c r="B125" s="75" t="s">
        <v>763</v>
      </c>
      <c r="C125" s="92">
        <v>0</v>
      </c>
      <c r="D125" s="92">
        <v>0</v>
      </c>
      <c r="E125" s="92">
        <v>0</v>
      </c>
      <c r="F125" s="93">
        <v>0</v>
      </c>
      <c r="G125" s="93">
        <v>0</v>
      </c>
    </row>
    <row r="126" ht="15" spans="1:7">
      <c r="A126" s="96" t="s">
        <v>764</v>
      </c>
      <c r="B126" s="97" t="s">
        <v>765</v>
      </c>
      <c r="C126" s="92">
        <v>0</v>
      </c>
      <c r="D126" s="92">
        <v>0</v>
      </c>
      <c r="E126" s="92">
        <v>0</v>
      </c>
      <c r="F126" s="93">
        <v>0</v>
      </c>
      <c r="G126" s="93">
        <v>0</v>
      </c>
    </row>
    <row r="127" ht="15" spans="1:7">
      <c r="A127" s="96" t="s">
        <v>766</v>
      </c>
      <c r="B127" s="97" t="s">
        <v>767</v>
      </c>
      <c r="C127" s="92">
        <v>0</v>
      </c>
      <c r="D127" s="92">
        <v>0</v>
      </c>
      <c r="E127" s="92">
        <v>0</v>
      </c>
      <c r="F127" s="93">
        <v>0</v>
      </c>
      <c r="G127" s="93">
        <v>0</v>
      </c>
    </row>
    <row r="128" ht="15" spans="1:7">
      <c r="A128" s="75" t="s">
        <v>768</v>
      </c>
      <c r="B128" s="75" t="s">
        <v>769</v>
      </c>
      <c r="C128" s="92">
        <v>64.56</v>
      </c>
      <c r="D128" s="92">
        <v>65</v>
      </c>
      <c r="E128" s="92">
        <v>0</v>
      </c>
      <c r="F128" s="93">
        <v>0</v>
      </c>
      <c r="G128" s="93">
        <v>0</v>
      </c>
    </row>
    <row r="129" ht="15" spans="1:7">
      <c r="A129" s="75" t="s">
        <v>139</v>
      </c>
      <c r="B129" s="75" t="s">
        <v>429</v>
      </c>
      <c r="C129" s="92">
        <v>1841.35</v>
      </c>
      <c r="D129" s="92">
        <v>1193</v>
      </c>
      <c r="E129" s="92">
        <v>2956.07</v>
      </c>
      <c r="F129" s="93">
        <v>1.61</v>
      </c>
      <c r="G129" s="93">
        <v>2.48</v>
      </c>
    </row>
    <row r="130" ht="15" spans="1:7">
      <c r="A130" s="75" t="s">
        <v>770</v>
      </c>
      <c r="B130" s="75" t="s">
        <v>771</v>
      </c>
      <c r="C130" s="92">
        <v>0</v>
      </c>
      <c r="D130" s="92">
        <v>20</v>
      </c>
      <c r="E130" s="92">
        <v>294.84</v>
      </c>
      <c r="F130" s="93">
        <v>0</v>
      </c>
      <c r="G130" s="93">
        <v>14.74</v>
      </c>
    </row>
    <row r="131" ht="15" spans="1:7">
      <c r="A131" s="75" t="s">
        <v>772</v>
      </c>
      <c r="B131" s="75" t="s">
        <v>773</v>
      </c>
      <c r="C131" s="92">
        <v>0</v>
      </c>
      <c r="D131" s="92">
        <v>0</v>
      </c>
      <c r="E131" s="92">
        <v>0</v>
      </c>
      <c r="F131" s="93">
        <v>0</v>
      </c>
      <c r="G131" s="93">
        <v>0</v>
      </c>
    </row>
    <row r="132" ht="15" spans="1:7">
      <c r="A132" s="75" t="s">
        <v>774</v>
      </c>
      <c r="B132" s="75" t="s">
        <v>775</v>
      </c>
      <c r="C132" s="92">
        <v>557</v>
      </c>
      <c r="D132" s="92">
        <v>393</v>
      </c>
      <c r="E132" s="92">
        <v>1947.3</v>
      </c>
      <c r="F132" s="93">
        <v>3.5</v>
      </c>
      <c r="G132" s="93">
        <v>4.95</v>
      </c>
    </row>
    <row r="133" ht="15" spans="1:7">
      <c r="A133" s="75" t="s">
        <v>776</v>
      </c>
      <c r="B133" s="75" t="s">
        <v>777</v>
      </c>
      <c r="C133" s="92">
        <v>7.12</v>
      </c>
      <c r="D133" s="92">
        <v>27</v>
      </c>
      <c r="E133" s="92">
        <v>0</v>
      </c>
      <c r="F133" s="93">
        <v>0</v>
      </c>
      <c r="G133" s="93">
        <v>0</v>
      </c>
    </row>
    <row r="134" ht="15" spans="1:7">
      <c r="A134" s="75" t="s">
        <v>778</v>
      </c>
      <c r="B134" s="75" t="s">
        <v>779</v>
      </c>
      <c r="C134" s="92">
        <v>1277.23</v>
      </c>
      <c r="D134" s="92">
        <v>750</v>
      </c>
      <c r="E134" s="92">
        <v>706</v>
      </c>
      <c r="F134" s="93">
        <v>0.55</v>
      </c>
      <c r="G134" s="93">
        <v>0.94</v>
      </c>
    </row>
    <row r="135" ht="15" spans="1:7">
      <c r="A135" s="75" t="s">
        <v>780</v>
      </c>
      <c r="B135" s="75" t="s">
        <v>781</v>
      </c>
      <c r="C135" s="92">
        <v>0</v>
      </c>
      <c r="D135" s="92">
        <v>3</v>
      </c>
      <c r="E135" s="92">
        <v>7.93</v>
      </c>
      <c r="F135" s="93">
        <v>0</v>
      </c>
      <c r="G135" s="93">
        <v>2.64</v>
      </c>
    </row>
    <row r="136" ht="15" spans="1:7">
      <c r="A136" s="75" t="s">
        <v>782</v>
      </c>
      <c r="B136" s="75" t="s">
        <v>783</v>
      </c>
      <c r="C136" s="92">
        <v>0</v>
      </c>
      <c r="D136" s="92">
        <v>0</v>
      </c>
      <c r="E136" s="92">
        <v>0</v>
      </c>
      <c r="F136" s="93">
        <v>0</v>
      </c>
      <c r="G136" s="93">
        <v>0</v>
      </c>
    </row>
    <row r="137" ht="15" spans="1:7">
      <c r="A137" s="75" t="s">
        <v>784</v>
      </c>
      <c r="B137" s="75" t="s">
        <v>785</v>
      </c>
      <c r="C137" s="92">
        <v>0</v>
      </c>
      <c r="D137" s="92">
        <v>0</v>
      </c>
      <c r="E137" s="92">
        <v>0</v>
      </c>
      <c r="F137" s="93">
        <v>0</v>
      </c>
      <c r="G137" s="93">
        <v>0</v>
      </c>
    </row>
    <row r="138" ht="15" spans="1:7">
      <c r="A138" s="75" t="s">
        <v>786</v>
      </c>
      <c r="B138" s="75" t="s">
        <v>787</v>
      </c>
      <c r="C138" s="92">
        <v>0</v>
      </c>
      <c r="D138" s="92">
        <v>0</v>
      </c>
      <c r="E138" s="92">
        <v>0</v>
      </c>
      <c r="F138" s="93">
        <v>0</v>
      </c>
      <c r="G138" s="93">
        <v>0</v>
      </c>
    </row>
    <row r="139" ht="15" spans="1:7">
      <c r="A139" s="75" t="s">
        <v>788</v>
      </c>
      <c r="B139" s="75" t="s">
        <v>789</v>
      </c>
      <c r="C139" s="92">
        <v>0</v>
      </c>
      <c r="D139" s="92">
        <v>0</v>
      </c>
      <c r="E139" s="92">
        <v>0</v>
      </c>
      <c r="F139" s="93">
        <v>0</v>
      </c>
      <c r="G139" s="93">
        <v>0</v>
      </c>
    </row>
    <row r="140" ht="15" spans="1:7">
      <c r="A140" s="75" t="s">
        <v>790</v>
      </c>
      <c r="B140" s="75" t="s">
        <v>791</v>
      </c>
      <c r="C140" s="92">
        <v>0</v>
      </c>
      <c r="D140" s="92">
        <v>0</v>
      </c>
      <c r="E140" s="92">
        <v>0</v>
      </c>
      <c r="F140" s="93">
        <v>0</v>
      </c>
      <c r="G140" s="93">
        <v>0</v>
      </c>
    </row>
    <row r="141" ht="15" spans="1:7">
      <c r="A141" s="75" t="s">
        <v>792</v>
      </c>
      <c r="B141" s="75" t="s">
        <v>793</v>
      </c>
      <c r="C141" s="92">
        <v>0</v>
      </c>
      <c r="D141" s="92">
        <v>0</v>
      </c>
      <c r="E141" s="92">
        <v>0</v>
      </c>
      <c r="F141" s="93">
        <v>0</v>
      </c>
      <c r="G141" s="93">
        <v>0</v>
      </c>
    </row>
    <row r="142" ht="15" spans="1:7">
      <c r="A142" s="75" t="s">
        <v>794</v>
      </c>
      <c r="B142" s="75" t="s">
        <v>795</v>
      </c>
      <c r="C142" s="92">
        <v>0</v>
      </c>
      <c r="D142" s="92">
        <v>0</v>
      </c>
      <c r="E142" s="92">
        <v>0</v>
      </c>
      <c r="F142" s="93">
        <v>0</v>
      </c>
      <c r="G142" s="93">
        <v>0</v>
      </c>
    </row>
    <row r="143" ht="15" spans="1:7">
      <c r="A143" s="75" t="s">
        <v>796</v>
      </c>
      <c r="B143" s="75" t="s">
        <v>797</v>
      </c>
      <c r="C143" s="92">
        <v>0</v>
      </c>
      <c r="D143" s="92">
        <v>0</v>
      </c>
      <c r="E143" s="92">
        <v>0</v>
      </c>
      <c r="F143" s="93">
        <v>0</v>
      </c>
      <c r="G143" s="93">
        <v>0</v>
      </c>
    </row>
    <row r="144" ht="15" spans="1:7">
      <c r="A144" s="75" t="s">
        <v>798</v>
      </c>
      <c r="B144" s="75" t="s">
        <v>799</v>
      </c>
      <c r="C144" s="92">
        <v>0</v>
      </c>
      <c r="D144" s="92">
        <v>0</v>
      </c>
      <c r="E144" s="92">
        <v>0</v>
      </c>
      <c r="F144" s="93">
        <v>0</v>
      </c>
      <c r="G144" s="93">
        <v>0</v>
      </c>
    </row>
    <row r="145" ht="15" spans="1:7">
      <c r="A145" s="75" t="s">
        <v>149</v>
      </c>
      <c r="B145" s="75" t="s">
        <v>434</v>
      </c>
      <c r="C145" s="92">
        <v>16758.63</v>
      </c>
      <c r="D145" s="92">
        <v>21905</v>
      </c>
      <c r="E145" s="92">
        <v>21594.51</v>
      </c>
      <c r="F145" s="93">
        <v>1.29</v>
      </c>
      <c r="G145" s="93">
        <v>0.99</v>
      </c>
    </row>
    <row r="146" ht="15" spans="1:7">
      <c r="A146" s="75" t="s">
        <v>800</v>
      </c>
      <c r="B146" s="75" t="s">
        <v>801</v>
      </c>
      <c r="C146" s="92">
        <v>5630.55</v>
      </c>
      <c r="D146" s="92">
        <v>7701</v>
      </c>
      <c r="E146" s="92">
        <v>6442.82</v>
      </c>
      <c r="F146" s="93">
        <v>1.14</v>
      </c>
      <c r="G146" s="93">
        <v>0.84</v>
      </c>
    </row>
    <row r="147" ht="15" spans="1:7">
      <c r="A147" s="75" t="s">
        <v>802</v>
      </c>
      <c r="B147" s="75" t="s">
        <v>803</v>
      </c>
      <c r="C147" s="92">
        <v>0</v>
      </c>
      <c r="D147" s="92">
        <v>0</v>
      </c>
      <c r="E147" s="92">
        <v>0</v>
      </c>
      <c r="F147" s="93">
        <v>0</v>
      </c>
      <c r="G147" s="93">
        <v>0</v>
      </c>
    </row>
    <row r="148" ht="15" spans="1:7">
      <c r="A148" s="75" t="s">
        <v>804</v>
      </c>
      <c r="B148" s="75" t="s">
        <v>805</v>
      </c>
      <c r="C148" s="92">
        <v>1129.26</v>
      </c>
      <c r="D148" s="92">
        <v>5533</v>
      </c>
      <c r="E148" s="92">
        <v>871.67</v>
      </c>
      <c r="F148" s="93">
        <v>0.77</v>
      </c>
      <c r="G148" s="93">
        <v>0.16</v>
      </c>
    </row>
    <row r="149" ht="15" spans="1:7">
      <c r="A149" s="75" t="s">
        <v>806</v>
      </c>
      <c r="B149" s="75" t="s">
        <v>807</v>
      </c>
      <c r="C149" s="92">
        <v>9788.82</v>
      </c>
      <c r="D149" s="92">
        <v>8488</v>
      </c>
      <c r="E149" s="92">
        <v>12307.39</v>
      </c>
      <c r="F149" s="93">
        <v>1.26</v>
      </c>
      <c r="G149" s="93">
        <v>1.45</v>
      </c>
    </row>
    <row r="150" ht="15" spans="1:7">
      <c r="A150" s="75" t="s">
        <v>808</v>
      </c>
      <c r="B150" s="75" t="s">
        <v>809</v>
      </c>
      <c r="C150" s="92">
        <v>0</v>
      </c>
      <c r="D150" s="92">
        <v>0</v>
      </c>
      <c r="E150" s="92">
        <v>0</v>
      </c>
      <c r="F150" s="93">
        <v>0</v>
      </c>
      <c r="G150" s="93">
        <v>0</v>
      </c>
    </row>
    <row r="151" ht="15" spans="1:7">
      <c r="A151" s="75" t="s">
        <v>810</v>
      </c>
      <c r="B151" s="75" t="s">
        <v>811</v>
      </c>
      <c r="C151" s="92">
        <v>210</v>
      </c>
      <c r="D151" s="92">
        <v>183</v>
      </c>
      <c r="E151" s="92">
        <v>1972.63</v>
      </c>
      <c r="F151" s="93">
        <v>9.39</v>
      </c>
      <c r="G151" s="93">
        <v>10.78</v>
      </c>
    </row>
    <row r="152" ht="15" spans="1:7">
      <c r="A152" s="75" t="s">
        <v>156</v>
      </c>
      <c r="B152" s="75" t="s">
        <v>440</v>
      </c>
      <c r="C152" s="92">
        <v>23400.17</v>
      </c>
      <c r="D152" s="92">
        <v>47962</v>
      </c>
      <c r="E152" s="92">
        <v>36511.67</v>
      </c>
      <c r="F152" s="93">
        <v>1.56</v>
      </c>
      <c r="G152" s="93">
        <v>0.76</v>
      </c>
    </row>
    <row r="153" ht="15" spans="1:7">
      <c r="A153" s="75" t="s">
        <v>812</v>
      </c>
      <c r="B153" s="75" t="s">
        <v>813</v>
      </c>
      <c r="C153" s="92">
        <v>10606.43</v>
      </c>
      <c r="D153" s="92">
        <v>14282</v>
      </c>
      <c r="E153" s="92">
        <v>6033.6</v>
      </c>
      <c r="F153" s="93">
        <v>0.57</v>
      </c>
      <c r="G153" s="93">
        <v>0.42</v>
      </c>
    </row>
    <row r="154" ht="15" spans="1:7">
      <c r="A154" s="75" t="s">
        <v>814</v>
      </c>
      <c r="B154" s="75" t="s">
        <v>815</v>
      </c>
      <c r="C154" s="92">
        <v>4167.23</v>
      </c>
      <c r="D154" s="92">
        <v>6045</v>
      </c>
      <c r="E154" s="92">
        <v>2191.91</v>
      </c>
      <c r="F154" s="93">
        <v>0.53</v>
      </c>
      <c r="G154" s="93">
        <v>0.36</v>
      </c>
    </row>
    <row r="155" ht="15" spans="1:7">
      <c r="A155" s="75" t="s">
        <v>816</v>
      </c>
      <c r="B155" s="75" t="s">
        <v>817</v>
      </c>
      <c r="C155" s="92">
        <v>5675.7</v>
      </c>
      <c r="D155" s="92">
        <v>3478</v>
      </c>
      <c r="E155" s="92">
        <v>17419.4</v>
      </c>
      <c r="F155" s="93">
        <v>3.07</v>
      </c>
      <c r="G155" s="93">
        <v>5.01</v>
      </c>
    </row>
    <row r="156" ht="15" spans="1:7">
      <c r="A156" s="75" t="s">
        <v>818</v>
      </c>
      <c r="B156" s="75" t="s">
        <v>819</v>
      </c>
      <c r="C156" s="92">
        <v>1385.81</v>
      </c>
      <c r="D156" s="92">
        <v>17886</v>
      </c>
      <c r="E156" s="92">
        <v>202.34</v>
      </c>
      <c r="F156" s="93">
        <v>0.15</v>
      </c>
      <c r="G156" s="93">
        <v>0.01</v>
      </c>
    </row>
    <row r="157" ht="15" spans="1:7">
      <c r="A157" s="75" t="s">
        <v>820</v>
      </c>
      <c r="B157" s="75" t="s">
        <v>821</v>
      </c>
      <c r="C157" s="92">
        <v>1565</v>
      </c>
      <c r="D157" s="92">
        <v>4302</v>
      </c>
      <c r="E157" s="92">
        <v>8915.66</v>
      </c>
      <c r="F157" s="93">
        <v>5.7</v>
      </c>
      <c r="G157" s="93">
        <v>2.07</v>
      </c>
    </row>
    <row r="158" ht="15" spans="1:7">
      <c r="A158" s="75" t="s">
        <v>822</v>
      </c>
      <c r="B158" s="75" t="s">
        <v>823</v>
      </c>
      <c r="C158" s="92">
        <v>0</v>
      </c>
      <c r="D158" s="92">
        <v>1072</v>
      </c>
      <c r="E158" s="92">
        <v>300</v>
      </c>
      <c r="F158" s="93">
        <v>0</v>
      </c>
      <c r="G158" s="93">
        <v>0.28</v>
      </c>
    </row>
    <row r="159" ht="15" spans="1:7">
      <c r="A159" s="75" t="s">
        <v>824</v>
      </c>
      <c r="B159" s="75" t="s">
        <v>825</v>
      </c>
      <c r="C159" s="92">
        <v>0</v>
      </c>
      <c r="D159" s="92">
        <v>0</v>
      </c>
      <c r="E159" s="92">
        <v>0</v>
      </c>
      <c r="F159" s="93">
        <v>0</v>
      </c>
      <c r="G159" s="93">
        <v>0</v>
      </c>
    </row>
    <row r="160" ht="15" spans="1:7">
      <c r="A160" s="75" t="s">
        <v>826</v>
      </c>
      <c r="B160" s="75" t="s">
        <v>827</v>
      </c>
      <c r="C160" s="92">
        <v>0</v>
      </c>
      <c r="D160" s="92">
        <v>897</v>
      </c>
      <c r="E160" s="92">
        <v>1448.76</v>
      </c>
      <c r="F160" s="93">
        <v>0</v>
      </c>
      <c r="G160" s="93">
        <v>1.62</v>
      </c>
    </row>
    <row r="161" ht="15" spans="1:7">
      <c r="A161" s="75" t="s">
        <v>165</v>
      </c>
      <c r="B161" s="75" t="s">
        <v>472</v>
      </c>
      <c r="C161" s="92">
        <v>881.48</v>
      </c>
      <c r="D161" s="92">
        <v>1635</v>
      </c>
      <c r="E161" s="92">
        <v>3374.38</v>
      </c>
      <c r="F161" s="93">
        <v>3.83</v>
      </c>
      <c r="G161" s="93">
        <v>2.06</v>
      </c>
    </row>
    <row r="162" ht="15" spans="1:7">
      <c r="A162" s="75" t="s">
        <v>828</v>
      </c>
      <c r="B162" s="75" t="s">
        <v>829</v>
      </c>
      <c r="C162" s="92">
        <v>881.48</v>
      </c>
      <c r="D162" s="92">
        <v>1515</v>
      </c>
      <c r="E162" s="92">
        <v>1053.9</v>
      </c>
      <c r="F162" s="93">
        <v>1.2</v>
      </c>
      <c r="G162" s="93">
        <v>0.7</v>
      </c>
    </row>
    <row r="163" ht="15" spans="1:7">
      <c r="A163" s="75" t="s">
        <v>830</v>
      </c>
      <c r="B163" s="75" t="s">
        <v>831</v>
      </c>
      <c r="C163" s="92">
        <v>0</v>
      </c>
      <c r="D163" s="92">
        <v>0</v>
      </c>
      <c r="E163" s="92">
        <v>0</v>
      </c>
      <c r="F163" s="93">
        <v>0</v>
      </c>
      <c r="G163" s="93">
        <v>0</v>
      </c>
    </row>
    <row r="164" ht="15" spans="1:7">
      <c r="A164" s="75" t="s">
        <v>832</v>
      </c>
      <c r="B164" s="75" t="s">
        <v>833</v>
      </c>
      <c r="C164" s="92">
        <v>0</v>
      </c>
      <c r="D164" s="92">
        <v>0</v>
      </c>
      <c r="E164" s="92">
        <v>0</v>
      </c>
      <c r="F164" s="93">
        <v>0</v>
      </c>
      <c r="G164" s="93">
        <v>0</v>
      </c>
    </row>
    <row r="165" ht="15" spans="1:7">
      <c r="A165" s="75" t="s">
        <v>834</v>
      </c>
      <c r="B165" s="75" t="s">
        <v>835</v>
      </c>
      <c r="C165" s="92">
        <v>0</v>
      </c>
      <c r="D165" s="92">
        <v>0</v>
      </c>
      <c r="E165" s="92">
        <v>0</v>
      </c>
      <c r="F165" s="93">
        <v>0</v>
      </c>
      <c r="G165" s="93">
        <v>0</v>
      </c>
    </row>
    <row r="166" ht="15" spans="1:7">
      <c r="A166" s="75" t="s">
        <v>836</v>
      </c>
      <c r="B166" s="75" t="s">
        <v>837</v>
      </c>
      <c r="C166" s="92">
        <v>0</v>
      </c>
      <c r="D166" s="92">
        <v>0</v>
      </c>
      <c r="E166" s="92">
        <v>0</v>
      </c>
      <c r="F166" s="93">
        <v>0</v>
      </c>
      <c r="G166" s="93">
        <v>0</v>
      </c>
    </row>
    <row r="167" ht="15" spans="1:7">
      <c r="A167" s="75" t="s">
        <v>838</v>
      </c>
      <c r="B167" s="75" t="s">
        <v>839</v>
      </c>
      <c r="C167" s="92">
        <v>0</v>
      </c>
      <c r="D167" s="92">
        <v>120</v>
      </c>
      <c r="E167" s="92">
        <v>2320.48</v>
      </c>
      <c r="F167" s="93">
        <v>0</v>
      </c>
      <c r="G167" s="93">
        <v>19.34</v>
      </c>
    </row>
    <row r="168" ht="15" spans="1:7">
      <c r="A168" s="75" t="s">
        <v>171</v>
      </c>
      <c r="B168" s="75" t="s">
        <v>473</v>
      </c>
      <c r="C168" s="92">
        <v>1164.55</v>
      </c>
      <c r="D168" s="92">
        <v>5867</v>
      </c>
      <c r="E168" s="92">
        <v>1346.03</v>
      </c>
      <c r="F168" s="93">
        <v>1.16</v>
      </c>
      <c r="G168" s="93">
        <v>0.23</v>
      </c>
    </row>
    <row r="169" ht="15" spans="1:7">
      <c r="A169" s="75" t="s">
        <v>840</v>
      </c>
      <c r="B169" s="75" t="s">
        <v>841</v>
      </c>
      <c r="C169" s="92">
        <v>0</v>
      </c>
      <c r="D169" s="92">
        <v>0</v>
      </c>
      <c r="E169" s="92">
        <v>0</v>
      </c>
      <c r="F169" s="93">
        <v>0</v>
      </c>
      <c r="G169" s="93">
        <v>0</v>
      </c>
    </row>
    <row r="170" ht="15" spans="1:7">
      <c r="A170" s="75" t="s">
        <v>842</v>
      </c>
      <c r="B170" s="75" t="s">
        <v>843</v>
      </c>
      <c r="C170" s="92">
        <v>0</v>
      </c>
      <c r="D170" s="92">
        <v>0</v>
      </c>
      <c r="E170" s="92">
        <v>0</v>
      </c>
      <c r="F170" s="93">
        <v>0</v>
      </c>
      <c r="G170" s="93">
        <v>0</v>
      </c>
    </row>
    <row r="171" ht="15" spans="1:7">
      <c r="A171" s="75" t="s">
        <v>844</v>
      </c>
      <c r="B171" s="75" t="s">
        <v>845</v>
      </c>
      <c r="C171" s="92">
        <v>0</v>
      </c>
      <c r="D171" s="92">
        <v>0</v>
      </c>
      <c r="E171" s="92">
        <v>0</v>
      </c>
      <c r="F171" s="93">
        <v>0</v>
      </c>
      <c r="G171" s="93">
        <v>0</v>
      </c>
    </row>
    <row r="172" ht="15" spans="1:7">
      <c r="A172" s="75" t="s">
        <v>846</v>
      </c>
      <c r="B172" s="75" t="s">
        <v>847</v>
      </c>
      <c r="C172" s="92">
        <v>1164.55</v>
      </c>
      <c r="D172" s="92">
        <v>2364</v>
      </c>
      <c r="E172" s="92">
        <v>1346.03</v>
      </c>
      <c r="F172" s="93">
        <v>1.16</v>
      </c>
      <c r="G172" s="93">
        <v>0.57</v>
      </c>
    </row>
    <row r="173" ht="15" spans="1:7">
      <c r="A173" s="75" t="s">
        <v>848</v>
      </c>
      <c r="B173" s="75" t="s">
        <v>849</v>
      </c>
      <c r="C173" s="92">
        <v>0</v>
      </c>
      <c r="D173" s="92">
        <v>0</v>
      </c>
      <c r="E173" s="92">
        <v>0</v>
      </c>
      <c r="F173" s="93">
        <v>0</v>
      </c>
      <c r="G173" s="93">
        <v>0</v>
      </c>
    </row>
    <row r="174" ht="15" spans="1:7">
      <c r="A174" s="75" t="s">
        <v>850</v>
      </c>
      <c r="B174" s="75" t="s">
        <v>851</v>
      </c>
      <c r="C174" s="92">
        <v>0</v>
      </c>
      <c r="D174" s="92">
        <v>3503</v>
      </c>
      <c r="E174" s="92">
        <v>0</v>
      </c>
      <c r="F174" s="93">
        <v>0</v>
      </c>
      <c r="G174" s="93">
        <v>0</v>
      </c>
    </row>
    <row r="175" ht="15" spans="1:7">
      <c r="A175" s="75" t="s">
        <v>852</v>
      </c>
      <c r="B175" s="75" t="s">
        <v>853</v>
      </c>
      <c r="C175" s="92">
        <v>0</v>
      </c>
      <c r="D175" s="92">
        <v>0</v>
      </c>
      <c r="E175" s="92">
        <v>0</v>
      </c>
      <c r="F175" s="93">
        <v>0</v>
      </c>
      <c r="G175" s="93">
        <v>0</v>
      </c>
    </row>
    <row r="176" ht="15" spans="1:7">
      <c r="A176" s="75" t="s">
        <v>177</v>
      </c>
      <c r="B176" s="75" t="s">
        <v>474</v>
      </c>
      <c r="C176" s="92">
        <v>135.66</v>
      </c>
      <c r="D176" s="92">
        <v>1886</v>
      </c>
      <c r="E176" s="92">
        <v>165.52</v>
      </c>
      <c r="F176" s="93">
        <v>1.22</v>
      </c>
      <c r="G176" s="93">
        <v>0.09</v>
      </c>
    </row>
    <row r="177" ht="15" spans="1:7">
      <c r="A177" s="75" t="s">
        <v>854</v>
      </c>
      <c r="B177" s="75" t="s">
        <v>855</v>
      </c>
      <c r="C177" s="92">
        <v>135.66</v>
      </c>
      <c r="D177" s="92">
        <v>186</v>
      </c>
      <c r="E177" s="92">
        <v>165.52</v>
      </c>
      <c r="F177" s="93">
        <v>1.22</v>
      </c>
      <c r="G177" s="93">
        <v>0.89</v>
      </c>
    </row>
    <row r="178" ht="15" spans="1:7">
      <c r="A178" s="75" t="s">
        <v>856</v>
      </c>
      <c r="B178" s="75" t="s">
        <v>857</v>
      </c>
      <c r="C178" s="92">
        <v>0</v>
      </c>
      <c r="D178" s="92">
        <v>1450</v>
      </c>
      <c r="E178" s="92">
        <v>0</v>
      </c>
      <c r="F178" s="93">
        <v>0</v>
      </c>
      <c r="G178" s="93">
        <v>0</v>
      </c>
    </row>
    <row r="179" ht="15" spans="1:7">
      <c r="A179" s="75" t="s">
        <v>858</v>
      </c>
      <c r="B179" s="75" t="s">
        <v>859</v>
      </c>
      <c r="C179" s="92">
        <v>0</v>
      </c>
      <c r="D179" s="92">
        <v>250</v>
      </c>
      <c r="E179" s="92">
        <v>0</v>
      </c>
      <c r="F179" s="93">
        <v>0</v>
      </c>
      <c r="G179" s="93">
        <v>0</v>
      </c>
    </row>
    <row r="180" ht="15" spans="1:7">
      <c r="A180" s="75" t="s">
        <v>182</v>
      </c>
      <c r="B180" s="75" t="s">
        <v>860</v>
      </c>
      <c r="C180" s="92">
        <v>0</v>
      </c>
      <c r="D180" s="92">
        <v>0</v>
      </c>
      <c r="E180" s="92">
        <v>0</v>
      </c>
      <c r="F180" s="93">
        <v>0</v>
      </c>
      <c r="G180" s="93">
        <v>0</v>
      </c>
    </row>
    <row r="181" ht="15" spans="1:7">
      <c r="A181" s="75" t="s">
        <v>861</v>
      </c>
      <c r="B181" s="75" t="s">
        <v>862</v>
      </c>
      <c r="C181" s="92">
        <v>0</v>
      </c>
      <c r="D181" s="92">
        <v>0</v>
      </c>
      <c r="E181" s="92">
        <v>0</v>
      </c>
      <c r="F181" s="93">
        <v>0</v>
      </c>
      <c r="G181" s="93">
        <v>0</v>
      </c>
    </row>
    <row r="182" ht="15" spans="1:7">
      <c r="A182" s="75" t="s">
        <v>863</v>
      </c>
      <c r="B182" s="75" t="s">
        <v>864</v>
      </c>
      <c r="C182" s="92">
        <v>0</v>
      </c>
      <c r="D182" s="92">
        <v>0</v>
      </c>
      <c r="E182" s="92">
        <v>0</v>
      </c>
      <c r="F182" s="93">
        <v>0</v>
      </c>
      <c r="G182" s="93">
        <v>0</v>
      </c>
    </row>
    <row r="183" ht="15" spans="1:7">
      <c r="A183" s="75" t="s">
        <v>865</v>
      </c>
      <c r="B183" s="75" t="s">
        <v>866</v>
      </c>
      <c r="C183" s="92">
        <v>0</v>
      </c>
      <c r="D183" s="92">
        <v>0</v>
      </c>
      <c r="E183" s="92">
        <v>0</v>
      </c>
      <c r="F183" s="93">
        <v>0</v>
      </c>
      <c r="G183" s="93">
        <v>0</v>
      </c>
    </row>
    <row r="184" ht="15" spans="1:7">
      <c r="A184" s="75" t="s">
        <v>867</v>
      </c>
      <c r="B184" s="75" t="s">
        <v>868</v>
      </c>
      <c r="C184" s="92">
        <v>0</v>
      </c>
      <c r="D184" s="92">
        <v>0</v>
      </c>
      <c r="E184" s="92">
        <v>0</v>
      </c>
      <c r="F184" s="93">
        <v>0</v>
      </c>
      <c r="G184" s="93">
        <v>0</v>
      </c>
    </row>
    <row r="185" ht="15" spans="1:7">
      <c r="A185" s="75" t="s">
        <v>869</v>
      </c>
      <c r="B185" s="75" t="s">
        <v>870</v>
      </c>
      <c r="C185" s="92">
        <v>0</v>
      </c>
      <c r="D185" s="92">
        <v>0</v>
      </c>
      <c r="E185" s="92">
        <v>0</v>
      </c>
      <c r="F185" s="93">
        <v>0</v>
      </c>
      <c r="G185" s="93">
        <v>0</v>
      </c>
    </row>
    <row r="186" ht="15" spans="1:7">
      <c r="A186" s="75" t="s">
        <v>871</v>
      </c>
      <c r="B186" s="75" t="s">
        <v>872</v>
      </c>
      <c r="C186" s="92">
        <v>0</v>
      </c>
      <c r="D186" s="92">
        <v>0</v>
      </c>
      <c r="E186" s="92">
        <v>0</v>
      </c>
      <c r="F186" s="93">
        <v>0</v>
      </c>
      <c r="G186" s="93">
        <v>0</v>
      </c>
    </row>
    <row r="187" ht="15" spans="1:7">
      <c r="A187" s="75" t="s">
        <v>873</v>
      </c>
      <c r="B187" s="75" t="s">
        <v>874</v>
      </c>
      <c r="C187" s="92">
        <v>0</v>
      </c>
      <c r="D187" s="92">
        <v>0</v>
      </c>
      <c r="E187" s="92">
        <v>0</v>
      </c>
      <c r="F187" s="93">
        <v>0</v>
      </c>
      <c r="G187" s="93">
        <v>0</v>
      </c>
    </row>
    <row r="188" ht="15" spans="1:7">
      <c r="A188" s="75" t="s">
        <v>875</v>
      </c>
      <c r="B188" s="75" t="s">
        <v>876</v>
      </c>
      <c r="C188" s="92">
        <v>0</v>
      </c>
      <c r="D188" s="92">
        <v>0</v>
      </c>
      <c r="E188" s="92">
        <v>0</v>
      </c>
      <c r="F188" s="93">
        <v>0</v>
      </c>
      <c r="G188" s="93">
        <v>0</v>
      </c>
    </row>
    <row r="189" ht="15" spans="1:7">
      <c r="A189" s="75" t="s">
        <v>877</v>
      </c>
      <c r="B189" s="75" t="s">
        <v>878</v>
      </c>
      <c r="C189" s="92">
        <v>0</v>
      </c>
      <c r="D189" s="92">
        <v>0</v>
      </c>
      <c r="E189" s="92">
        <v>0</v>
      </c>
      <c r="F189" s="93">
        <v>0</v>
      </c>
      <c r="G189" s="93">
        <v>0</v>
      </c>
    </row>
    <row r="190" ht="15" spans="1:7">
      <c r="A190" s="75" t="s">
        <v>879</v>
      </c>
      <c r="B190" s="75" t="s">
        <v>880</v>
      </c>
      <c r="C190" s="92">
        <v>0</v>
      </c>
      <c r="D190" s="92">
        <v>0</v>
      </c>
      <c r="E190" s="92">
        <v>0</v>
      </c>
      <c r="F190" s="93">
        <v>0</v>
      </c>
      <c r="G190" s="93">
        <v>0</v>
      </c>
    </row>
    <row r="191" ht="15" spans="1:7">
      <c r="A191" s="75" t="s">
        <v>881</v>
      </c>
      <c r="B191" s="75" t="s">
        <v>882</v>
      </c>
      <c r="C191" s="92">
        <v>0</v>
      </c>
      <c r="D191" s="92">
        <v>0</v>
      </c>
      <c r="E191" s="92">
        <v>0</v>
      </c>
      <c r="F191" s="93">
        <v>0</v>
      </c>
      <c r="G191" s="93">
        <v>0</v>
      </c>
    </row>
    <row r="192" ht="15" spans="1:7">
      <c r="A192" s="75" t="s">
        <v>883</v>
      </c>
      <c r="B192" s="75" t="s">
        <v>813</v>
      </c>
      <c r="C192" s="92">
        <v>0</v>
      </c>
      <c r="D192" s="92">
        <v>0</v>
      </c>
      <c r="E192" s="92">
        <v>0</v>
      </c>
      <c r="F192" s="93">
        <v>0</v>
      </c>
      <c r="G192" s="93">
        <v>0</v>
      </c>
    </row>
    <row r="193" ht="15" spans="1:7">
      <c r="A193" s="75" t="s">
        <v>884</v>
      </c>
      <c r="B193" s="75" t="s">
        <v>885</v>
      </c>
      <c r="C193" s="92">
        <v>0</v>
      </c>
      <c r="D193" s="92">
        <v>0</v>
      </c>
      <c r="E193" s="92">
        <v>0</v>
      </c>
      <c r="F193" s="93">
        <v>0</v>
      </c>
      <c r="G193" s="93">
        <v>0</v>
      </c>
    </row>
    <row r="194" ht="15" spans="1:7">
      <c r="A194" s="75" t="s">
        <v>886</v>
      </c>
      <c r="B194" s="75" t="s">
        <v>887</v>
      </c>
      <c r="C194" s="92">
        <v>0</v>
      </c>
      <c r="D194" s="92">
        <v>0</v>
      </c>
      <c r="E194" s="92">
        <v>0</v>
      </c>
      <c r="F194" s="93">
        <v>0</v>
      </c>
      <c r="G194" s="93">
        <v>0</v>
      </c>
    </row>
    <row r="195" ht="15" spans="1:7">
      <c r="A195" s="75" t="s">
        <v>888</v>
      </c>
      <c r="B195" s="75" t="s">
        <v>889</v>
      </c>
      <c r="C195" s="92">
        <v>0</v>
      </c>
      <c r="D195" s="92">
        <v>0</v>
      </c>
      <c r="E195" s="92">
        <v>0</v>
      </c>
      <c r="F195" s="93">
        <v>0</v>
      </c>
      <c r="G195" s="93">
        <v>0</v>
      </c>
    </row>
    <row r="196" ht="15" spans="1:7">
      <c r="A196" s="75" t="s">
        <v>184</v>
      </c>
      <c r="B196" s="75" t="s">
        <v>475</v>
      </c>
      <c r="C196" s="92">
        <v>1612.24</v>
      </c>
      <c r="D196" s="92">
        <v>17560</v>
      </c>
      <c r="E196" s="92">
        <v>1747.13</v>
      </c>
      <c r="F196" s="93">
        <v>1.08</v>
      </c>
      <c r="G196" s="93">
        <v>0.1</v>
      </c>
    </row>
    <row r="197" ht="15" spans="1:7">
      <c r="A197" s="75" t="s">
        <v>890</v>
      </c>
      <c r="B197" s="75" t="s">
        <v>891</v>
      </c>
      <c r="C197" s="92">
        <v>1465.65</v>
      </c>
      <c r="D197" s="92">
        <v>17290</v>
      </c>
      <c r="E197" s="92">
        <v>1564.22</v>
      </c>
      <c r="F197" s="93">
        <v>1.07</v>
      </c>
      <c r="G197" s="93">
        <v>0.09</v>
      </c>
    </row>
    <row r="198" ht="15" spans="1:7">
      <c r="A198" s="75" t="s">
        <v>892</v>
      </c>
      <c r="B198" s="75" t="s">
        <v>893</v>
      </c>
      <c r="C198" s="92">
        <v>146.59</v>
      </c>
      <c r="D198" s="92">
        <v>270</v>
      </c>
      <c r="E198" s="92">
        <v>182.91</v>
      </c>
      <c r="F198" s="93">
        <v>1.25</v>
      </c>
      <c r="G198" s="93">
        <v>0.68</v>
      </c>
    </row>
    <row r="199" ht="15" spans="1:7">
      <c r="A199" s="75" t="s">
        <v>894</v>
      </c>
      <c r="B199" s="75" t="s">
        <v>895</v>
      </c>
      <c r="C199" s="92">
        <v>0</v>
      </c>
      <c r="D199" s="92">
        <v>0</v>
      </c>
      <c r="E199" s="92">
        <v>0</v>
      </c>
      <c r="F199" s="93">
        <v>0</v>
      </c>
      <c r="G199" s="93">
        <v>0</v>
      </c>
    </row>
    <row r="200" ht="15" spans="1:7">
      <c r="A200" s="75" t="s">
        <v>188</v>
      </c>
      <c r="B200" s="75" t="s">
        <v>477</v>
      </c>
      <c r="C200" s="92">
        <v>16012.34</v>
      </c>
      <c r="D200" s="92">
        <v>16528</v>
      </c>
      <c r="E200" s="92">
        <v>12795.3</v>
      </c>
      <c r="F200" s="93">
        <v>0.8</v>
      </c>
      <c r="G200" s="93">
        <v>0.77</v>
      </c>
    </row>
    <row r="201" ht="15" spans="1:7">
      <c r="A201" s="75" t="s">
        <v>896</v>
      </c>
      <c r="B201" s="75" t="s">
        <v>897</v>
      </c>
      <c r="C201" s="92">
        <v>1060</v>
      </c>
      <c r="D201" s="92">
        <v>2439</v>
      </c>
      <c r="E201" s="92">
        <v>0</v>
      </c>
      <c r="F201" s="93">
        <v>0</v>
      </c>
      <c r="G201" s="93">
        <v>0</v>
      </c>
    </row>
    <row r="202" ht="15" spans="1:7">
      <c r="A202" s="75" t="s">
        <v>898</v>
      </c>
      <c r="B202" s="75" t="s">
        <v>899</v>
      </c>
      <c r="C202" s="92">
        <v>14952.34</v>
      </c>
      <c r="D202" s="92">
        <v>14089</v>
      </c>
      <c r="E202" s="92">
        <v>12795.3</v>
      </c>
      <c r="F202" s="93">
        <v>0.86</v>
      </c>
      <c r="G202" s="93">
        <v>0.91</v>
      </c>
    </row>
    <row r="203" ht="15" spans="1:7">
      <c r="A203" s="75" t="s">
        <v>900</v>
      </c>
      <c r="B203" s="75" t="s">
        <v>901</v>
      </c>
      <c r="C203" s="92">
        <v>0</v>
      </c>
      <c r="D203" s="92">
        <v>0</v>
      </c>
      <c r="E203" s="92">
        <v>0</v>
      </c>
      <c r="F203" s="93">
        <v>0</v>
      </c>
      <c r="G203" s="93">
        <v>0</v>
      </c>
    </row>
    <row r="204" ht="15" spans="1:7">
      <c r="A204" s="75" t="s">
        <v>192</v>
      </c>
      <c r="B204" s="75" t="s">
        <v>902</v>
      </c>
      <c r="C204" s="92">
        <v>0</v>
      </c>
      <c r="D204" s="92">
        <v>2197</v>
      </c>
      <c r="E204" s="92">
        <v>0</v>
      </c>
      <c r="F204" s="93">
        <v>0</v>
      </c>
      <c r="G204" s="93">
        <v>0</v>
      </c>
    </row>
    <row r="205" ht="15" spans="1:7">
      <c r="A205" s="75" t="s">
        <v>903</v>
      </c>
      <c r="B205" s="75" t="s">
        <v>904</v>
      </c>
      <c r="C205" s="92">
        <v>0</v>
      </c>
      <c r="D205" s="92">
        <v>2197</v>
      </c>
      <c r="E205" s="92">
        <v>0</v>
      </c>
      <c r="F205" s="93">
        <v>0</v>
      </c>
      <c r="G205" s="93">
        <v>0</v>
      </c>
    </row>
    <row r="206" ht="15" spans="1:7">
      <c r="A206" s="75" t="s">
        <v>905</v>
      </c>
      <c r="B206" s="75" t="s">
        <v>906</v>
      </c>
      <c r="C206" s="92">
        <v>0</v>
      </c>
      <c r="D206" s="92">
        <v>0</v>
      </c>
      <c r="E206" s="92">
        <v>0</v>
      </c>
      <c r="F206" s="93">
        <v>0</v>
      </c>
      <c r="G206" s="93">
        <v>0</v>
      </c>
    </row>
    <row r="207" ht="15" spans="1:7">
      <c r="A207" s="75" t="s">
        <v>907</v>
      </c>
      <c r="B207" s="75" t="s">
        <v>908</v>
      </c>
      <c r="C207" s="92">
        <v>0</v>
      </c>
      <c r="D207" s="92">
        <v>0</v>
      </c>
      <c r="E207" s="92">
        <v>0</v>
      </c>
      <c r="F207" s="93">
        <v>0</v>
      </c>
      <c r="G207" s="93">
        <v>0</v>
      </c>
    </row>
    <row r="208" ht="15" spans="1:7">
      <c r="A208" s="75" t="s">
        <v>909</v>
      </c>
      <c r="B208" s="75" t="s">
        <v>910</v>
      </c>
      <c r="C208" s="92">
        <v>0</v>
      </c>
      <c r="D208" s="92">
        <v>0</v>
      </c>
      <c r="E208" s="92">
        <v>0</v>
      </c>
      <c r="F208" s="93">
        <v>0</v>
      </c>
      <c r="G208" s="93">
        <v>0</v>
      </c>
    </row>
    <row r="209" ht="15" spans="1:7">
      <c r="A209" s="75" t="s">
        <v>194</v>
      </c>
      <c r="B209" s="75" t="s">
        <v>480</v>
      </c>
      <c r="C209" s="92">
        <v>1905.41</v>
      </c>
      <c r="D209" s="92">
        <v>4448</v>
      </c>
      <c r="E209" s="92">
        <v>3426.81</v>
      </c>
      <c r="F209" s="93">
        <v>1.8</v>
      </c>
      <c r="G209" s="93">
        <v>0.77</v>
      </c>
    </row>
    <row r="210" ht="15" spans="1:7">
      <c r="A210" s="75" t="s">
        <v>911</v>
      </c>
      <c r="B210" s="75" t="s">
        <v>912</v>
      </c>
      <c r="C210" s="92">
        <v>1005.73</v>
      </c>
      <c r="D210" s="92">
        <v>1584</v>
      </c>
      <c r="E210" s="92">
        <v>1459.49</v>
      </c>
      <c r="F210" s="93">
        <v>1.45</v>
      </c>
      <c r="G210" s="93">
        <v>0.92</v>
      </c>
    </row>
    <row r="211" ht="15" spans="1:7">
      <c r="A211" s="75" t="s">
        <v>913</v>
      </c>
      <c r="B211" s="75" t="s">
        <v>914</v>
      </c>
      <c r="C211" s="92">
        <v>899.68</v>
      </c>
      <c r="D211" s="92">
        <v>1783</v>
      </c>
      <c r="E211" s="92">
        <v>1907.78</v>
      </c>
      <c r="F211" s="93">
        <v>2.12</v>
      </c>
      <c r="G211" s="93">
        <v>1.07</v>
      </c>
    </row>
    <row r="212" ht="15" spans="1:7">
      <c r="A212" s="75" t="s">
        <v>915</v>
      </c>
      <c r="B212" s="75" t="s">
        <v>916</v>
      </c>
      <c r="C212" s="92">
        <v>0</v>
      </c>
      <c r="D212" s="92">
        <v>5</v>
      </c>
      <c r="E212" s="92">
        <v>0</v>
      </c>
      <c r="F212" s="93">
        <v>0</v>
      </c>
      <c r="G212" s="93">
        <v>0</v>
      </c>
    </row>
    <row r="213" ht="15" spans="1:7">
      <c r="A213" s="75" t="s">
        <v>917</v>
      </c>
      <c r="B213" s="75" t="s">
        <v>918</v>
      </c>
      <c r="C213" s="92">
        <v>0</v>
      </c>
      <c r="D213" s="92">
        <v>0</v>
      </c>
      <c r="E213" s="92">
        <v>0</v>
      </c>
      <c r="F213" s="93">
        <v>0</v>
      </c>
      <c r="G213" s="93">
        <v>0</v>
      </c>
    </row>
    <row r="214" ht="15" spans="1:7">
      <c r="A214" s="75" t="s">
        <v>919</v>
      </c>
      <c r="B214" s="75" t="s">
        <v>920</v>
      </c>
      <c r="C214" s="92">
        <v>0</v>
      </c>
      <c r="D214" s="92">
        <v>138</v>
      </c>
      <c r="E214" s="92">
        <v>0</v>
      </c>
      <c r="F214" s="93">
        <v>0</v>
      </c>
      <c r="G214" s="93">
        <v>0</v>
      </c>
    </row>
    <row r="215" ht="15" spans="1:7">
      <c r="A215" s="75" t="s">
        <v>921</v>
      </c>
      <c r="B215" s="75" t="s">
        <v>922</v>
      </c>
      <c r="C215" s="92">
        <v>0</v>
      </c>
      <c r="D215" s="92">
        <v>938</v>
      </c>
      <c r="E215" s="92">
        <v>59.54</v>
      </c>
      <c r="F215" s="93">
        <v>0</v>
      </c>
      <c r="G215" s="93">
        <v>0.06</v>
      </c>
    </row>
    <row r="216" ht="15" spans="1:7">
      <c r="A216" s="75" t="s">
        <v>923</v>
      </c>
      <c r="B216" s="75" t="s">
        <v>924</v>
      </c>
      <c r="C216" s="92">
        <v>0</v>
      </c>
      <c r="D216" s="92">
        <v>0</v>
      </c>
      <c r="E216" s="92">
        <v>0</v>
      </c>
      <c r="F216" s="93">
        <v>0</v>
      </c>
      <c r="G216" s="93">
        <v>0</v>
      </c>
    </row>
    <row r="217" ht="15" spans="1:7">
      <c r="A217" s="75" t="s">
        <v>925</v>
      </c>
      <c r="B217" s="75" t="s">
        <v>317</v>
      </c>
      <c r="C217" s="92">
        <v>3600</v>
      </c>
      <c r="D217" s="92">
        <v>0</v>
      </c>
      <c r="E217" s="92">
        <v>4762</v>
      </c>
      <c r="F217" s="93">
        <v>1</v>
      </c>
      <c r="G217" s="93">
        <v>0</v>
      </c>
    </row>
    <row r="218" ht="15" spans="1:7">
      <c r="A218" s="75" t="s">
        <v>203</v>
      </c>
      <c r="B218" s="75" t="s">
        <v>889</v>
      </c>
      <c r="C218" s="92">
        <v>40886</v>
      </c>
      <c r="D218" s="92">
        <v>0</v>
      </c>
      <c r="E218" s="92">
        <v>54220.03</v>
      </c>
      <c r="F218" s="93">
        <v>1.35</v>
      </c>
      <c r="G218" s="93">
        <v>0</v>
      </c>
    </row>
    <row r="219" ht="15" spans="1:7">
      <c r="A219" s="75" t="s">
        <v>926</v>
      </c>
      <c r="B219" s="75" t="s">
        <v>927</v>
      </c>
      <c r="C219" s="92">
        <v>40886</v>
      </c>
      <c r="D219" s="92">
        <v>0</v>
      </c>
      <c r="E219" s="92">
        <f>55382.03-1162</f>
        <v>54220.03</v>
      </c>
      <c r="F219" s="93">
        <v>1.35</v>
      </c>
      <c r="G219" s="93">
        <v>0</v>
      </c>
    </row>
    <row r="220" ht="15" spans="1:7">
      <c r="A220" s="75" t="s">
        <v>928</v>
      </c>
      <c r="B220" s="98" t="s">
        <v>889</v>
      </c>
      <c r="C220" s="92">
        <v>23297.82</v>
      </c>
      <c r="D220" s="92">
        <v>23043</v>
      </c>
      <c r="E220" s="92">
        <v>41272.72</v>
      </c>
      <c r="F220" s="93">
        <v>1.77</v>
      </c>
      <c r="G220" s="93">
        <v>1.79</v>
      </c>
    </row>
    <row r="221" ht="15" spans="1:7">
      <c r="A221" s="75" t="s">
        <v>324</v>
      </c>
      <c r="B221" s="82" t="s">
        <v>240</v>
      </c>
      <c r="C221" s="92">
        <v>345464.31</v>
      </c>
      <c r="D221" s="92">
        <v>506928</v>
      </c>
      <c r="E221" s="92">
        <v>460564.38</v>
      </c>
      <c r="F221" s="93">
        <v>1.33</v>
      </c>
      <c r="G221" s="93">
        <v>0.91</v>
      </c>
    </row>
    <row r="222" ht="15" spans="1:7">
      <c r="A222" s="71" t="s">
        <v>324</v>
      </c>
      <c r="B222" s="71" t="s">
        <v>324</v>
      </c>
      <c r="C222" s="71" t="s">
        <v>324</v>
      </c>
      <c r="D222" s="71" t="s">
        <v>324</v>
      </c>
      <c r="E222" s="71" t="s">
        <v>324</v>
      </c>
      <c r="F222" s="87" t="s">
        <v>324</v>
      </c>
      <c r="G222" s="71" t="s">
        <v>324</v>
      </c>
    </row>
  </sheetData>
  <mergeCells count="5">
    <mergeCell ref="A2:G2"/>
    <mergeCell ref="A4:B4"/>
    <mergeCell ref="E4:G4"/>
    <mergeCell ref="C4:C5"/>
    <mergeCell ref="D4:D5"/>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4" master="" otherUserPermission="visible">
    <arrUserId title="区域1_1_1" rangeCreator="" othersAccessPermission="edit"/>
    <arrUserId title="区域1_1_1_1" rangeCreator="" othersAccessPermission="edit"/>
  </rangeList>
  <rangeList sheetStid="3" master="" otherUserPermission="visible"/>
  <rangeList sheetStid="10" master="" otherUserPermission="visible"/>
  <rangeList sheetStid="6" master="" otherUserPermission="visible"/>
  <rangeList sheetStid="5" master="" otherUserPermission="visible"/>
  <rangeList sheetStid="7" master="" otherUserPermission="visible"/>
  <rangeList sheetStid="11" master="" otherUserPermission="visible"/>
  <rangeList sheetStid="12" master="" otherUserPermission="visible"/>
  <rangeList sheetStid="15" master="" otherUserPermission="visible"/>
  <rangeList sheetStid="13" master="" otherUserPermission="visible"/>
  <rangeList sheetStid="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2023年一般公共预算收入完成情况表</vt:lpstr>
      <vt:lpstr>2023年一般公共预算支出完成情况表</vt:lpstr>
      <vt:lpstr>2024年一般公共预算收入预计完成情况表</vt:lpstr>
      <vt:lpstr>2024年一般公共预算收支总表</vt:lpstr>
      <vt:lpstr>2024年一般公共预算收支明细表</vt:lpstr>
      <vt:lpstr>2024年一般公共预算支出“三公”经费预算表</vt:lpstr>
      <vt:lpstr>2024年一般公共预算支出预计完成情况表</vt:lpstr>
      <vt:lpstr>西秀区2024年预计上解支出情况表</vt:lpstr>
      <vt:lpstr>2024年一般公共预算支出表</vt:lpstr>
      <vt:lpstr>2024年一般公共预算经济分类表</vt:lpstr>
      <vt:lpstr>安顺市西秀区一般公共预算转移支付补助分地区分项目预算表</vt:lpstr>
      <vt:lpstr>安顺市西秀区2023年末政府一般债务限额、余额情况表</vt:lpstr>
      <vt:lpstr>2024年一般公共预算支出经济分类表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GUN</cp:lastModifiedBy>
  <dcterms:created xsi:type="dcterms:W3CDTF">2022-03-04T01:54:00Z</dcterms:created>
  <dcterms:modified xsi:type="dcterms:W3CDTF">2025-05-19T08:27:33Z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D7F3622DBED2438E8ADCA3859FC48697_13</vt:lpwstr>
  </property>
  <property fmtid="{D5CDD505-2E9C-101B-9397-08002B2CF9AE}" pid="3" name="KSOProductBuildVer">
    <vt:lpwstr>2052-12.1.0.21171</vt:lpwstr>
  </property>
</Properties>
</file>